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23" i="1" l="1"/>
  <c r="X23" i="1" s="1"/>
  <c r="U23" i="1"/>
  <c r="T23" i="1"/>
  <c r="C23" i="1"/>
  <c r="W22" i="1"/>
  <c r="X22" i="1" s="1"/>
  <c r="U22" i="1"/>
  <c r="T22" i="1"/>
  <c r="C22" i="1"/>
  <c r="W21" i="1"/>
  <c r="X21" i="1" s="1"/>
  <c r="U21" i="1"/>
  <c r="T21" i="1"/>
  <c r="C21" i="1"/>
  <c r="W20" i="1"/>
  <c r="X20" i="1" s="1"/>
  <c r="U20" i="1"/>
  <c r="T20" i="1"/>
  <c r="AF20" i="1" s="1"/>
  <c r="C20" i="1"/>
  <c r="W19" i="1"/>
  <c r="X19" i="1" s="1"/>
  <c r="U19" i="1"/>
  <c r="T19" i="1"/>
  <c r="C19" i="1"/>
  <c r="W18" i="1"/>
  <c r="X18" i="1" s="1"/>
  <c r="U18" i="1"/>
  <c r="T18" i="1"/>
  <c r="C18" i="1"/>
  <c r="W17" i="1"/>
  <c r="X17" i="1" s="1"/>
  <c r="U17" i="1"/>
  <c r="T17" i="1"/>
  <c r="C17" i="1"/>
  <c r="W16" i="1"/>
  <c r="X16" i="1" s="1"/>
  <c r="U16" i="1"/>
  <c r="T16" i="1"/>
  <c r="AF16" i="1" s="1"/>
  <c r="C16" i="1"/>
  <c r="W15" i="1"/>
  <c r="X15" i="1" s="1"/>
  <c r="U15" i="1"/>
  <c r="T15" i="1"/>
  <c r="C15" i="1"/>
  <c r="W14" i="1"/>
  <c r="X14" i="1" s="1"/>
  <c r="U14" i="1"/>
  <c r="T14" i="1"/>
  <c r="C14" i="1"/>
  <c r="X13" i="1"/>
  <c r="W13" i="1"/>
  <c r="T13" i="1"/>
  <c r="U13" i="1" s="1"/>
  <c r="C13" i="1"/>
  <c r="X12" i="1"/>
  <c r="W12" i="1"/>
  <c r="T12" i="1"/>
  <c r="C12" i="1"/>
  <c r="X11" i="1"/>
  <c r="W11" i="1"/>
  <c r="T11" i="1"/>
  <c r="C11" i="1"/>
  <c r="X10" i="1"/>
  <c r="W10" i="1"/>
  <c r="T10" i="1"/>
  <c r="C10" i="1"/>
  <c r="X9" i="1"/>
  <c r="W9" i="1"/>
  <c r="T9" i="1"/>
  <c r="C9" i="1"/>
  <c r="X8" i="1"/>
  <c r="W8" i="1"/>
  <c r="T8" i="1"/>
  <c r="C8" i="1"/>
  <c r="X7" i="1"/>
  <c r="W7" i="1"/>
  <c r="T7" i="1"/>
  <c r="AF7" i="1" s="1"/>
  <c r="C7" i="1"/>
  <c r="X6" i="1"/>
  <c r="W6" i="1"/>
  <c r="T6" i="1"/>
  <c r="AF6" i="1" s="1"/>
  <c r="C6" i="1"/>
  <c r="X5" i="1"/>
  <c r="W5" i="1"/>
  <c r="T5" i="1"/>
  <c r="C5" i="1"/>
  <c r="X4" i="1"/>
  <c r="W4" i="1"/>
  <c r="T4" i="1"/>
  <c r="C4" i="1"/>
  <c r="U4" i="1" l="1"/>
  <c r="U5" i="1"/>
  <c r="U6" i="1"/>
  <c r="U7" i="1"/>
  <c r="U8" i="1"/>
  <c r="U9" i="1"/>
  <c r="U10" i="1"/>
  <c r="U11" i="1"/>
  <c r="U12" i="1"/>
  <c r="V4" i="1"/>
  <c r="Y4" i="1" s="1"/>
  <c r="V5" i="1"/>
  <c r="Y5" i="1" s="1"/>
  <c r="V6" i="1"/>
  <c r="Y6" i="1" s="1"/>
  <c r="V7" i="1"/>
  <c r="Y7" i="1" s="1"/>
  <c r="V8" i="1"/>
  <c r="Y8" i="1" s="1"/>
  <c r="V9" i="1"/>
  <c r="Y9" i="1" s="1"/>
  <c r="V10" i="1"/>
  <c r="Y10" i="1" s="1"/>
  <c r="V11" i="1"/>
  <c r="Y11" i="1" s="1"/>
  <c r="V12" i="1"/>
  <c r="Y12" i="1" s="1"/>
  <c r="V13" i="1"/>
  <c r="Y13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20" i="1"/>
  <c r="Y20" i="1" s="1"/>
  <c r="V21" i="1"/>
  <c r="Y21" i="1" s="1"/>
  <c r="V22" i="1"/>
  <c r="Y22" i="1" s="1"/>
  <c r="V23" i="1"/>
  <c r="Y23" i="1" s="1"/>
  <c r="AD22" i="1" l="1"/>
  <c r="Z22" i="1"/>
  <c r="AG22" i="1"/>
  <c r="AA22" i="1"/>
  <c r="AD20" i="1"/>
  <c r="Z20" i="1"/>
  <c r="AE20" i="1" s="1"/>
  <c r="AG20" i="1"/>
  <c r="AA20" i="1"/>
  <c r="AB20" i="1" s="1"/>
  <c r="AC20" i="1" s="1"/>
  <c r="AD18" i="1"/>
  <c r="Z18" i="1"/>
  <c r="AG18" i="1"/>
  <c r="AA18" i="1"/>
  <c r="AD16" i="1"/>
  <c r="Z16" i="1"/>
  <c r="AE16" i="1" s="1"/>
  <c r="AG16" i="1"/>
  <c r="AA16" i="1"/>
  <c r="AB16" i="1" s="1"/>
  <c r="AC16" i="1" s="1"/>
  <c r="AD14" i="1"/>
  <c r="Z14" i="1"/>
  <c r="AG14" i="1"/>
  <c r="AA14" i="1"/>
  <c r="AD11" i="1"/>
  <c r="Z11" i="1"/>
  <c r="AG11" i="1"/>
  <c r="AA11" i="1"/>
  <c r="AD9" i="1"/>
  <c r="Z9" i="1"/>
  <c r="AG9" i="1"/>
  <c r="AA9" i="1"/>
  <c r="AD7" i="1"/>
  <c r="Z7" i="1"/>
  <c r="AE7" i="1" s="1"/>
  <c r="AG7" i="1"/>
  <c r="AA7" i="1"/>
  <c r="AB7" i="1" s="1"/>
  <c r="AC7" i="1" s="1"/>
  <c r="AD5" i="1"/>
  <c r="Z5" i="1"/>
  <c r="AG5" i="1"/>
  <c r="AA5" i="1"/>
  <c r="AD23" i="1"/>
  <c r="Z23" i="1"/>
  <c r="AG23" i="1"/>
  <c r="AA23" i="1"/>
  <c r="AD21" i="1"/>
  <c r="Z21" i="1"/>
  <c r="AG21" i="1"/>
  <c r="AA21" i="1"/>
  <c r="AD19" i="1"/>
  <c r="Z19" i="1"/>
  <c r="AG19" i="1"/>
  <c r="AA19" i="1"/>
  <c r="AD17" i="1"/>
  <c r="Z17" i="1"/>
  <c r="AG17" i="1"/>
  <c r="AA17" i="1"/>
  <c r="AD15" i="1"/>
  <c r="Z15" i="1"/>
  <c r="AG15" i="1"/>
  <c r="AA15" i="1"/>
  <c r="AD13" i="1"/>
  <c r="AG13" i="1"/>
  <c r="Z13" i="1"/>
  <c r="AA13" i="1"/>
  <c r="AD12" i="1"/>
  <c r="Z12" i="1"/>
  <c r="AG12" i="1"/>
  <c r="AA12" i="1"/>
  <c r="AD10" i="1"/>
  <c r="Z10" i="1"/>
  <c r="AG10" i="1"/>
  <c r="AA10" i="1"/>
  <c r="AD8" i="1"/>
  <c r="Z8" i="1"/>
  <c r="AG8" i="1"/>
  <c r="AD6" i="1"/>
  <c r="Z6" i="1"/>
  <c r="AE6" i="1" s="1"/>
  <c r="AG6" i="1"/>
  <c r="AA6" i="1"/>
  <c r="AB6" i="1" s="1"/>
  <c r="AC6" i="1" s="1"/>
  <c r="AD4" i="1"/>
  <c r="Z4" i="1"/>
  <c r="AG4" i="1"/>
  <c r="AA4" i="1"/>
  <c r="AF4" i="1" l="1"/>
  <c r="AH6" i="1"/>
  <c r="AI6" i="1"/>
  <c r="AJ6" i="1" s="1"/>
  <c r="AF8" i="1"/>
  <c r="AF10" i="1"/>
  <c r="AF15" i="1"/>
  <c r="AF17" i="1"/>
  <c r="AF19" i="1"/>
  <c r="AF21" i="1"/>
  <c r="AF23" i="1"/>
  <c r="AF5" i="1"/>
  <c r="AH7" i="1"/>
  <c r="AI7" i="1"/>
  <c r="AJ7" i="1" s="1"/>
  <c r="AF9" i="1"/>
  <c r="AF11" i="1"/>
  <c r="AF14" i="1"/>
  <c r="AH16" i="1"/>
  <c r="AI16" i="1"/>
  <c r="AJ16" i="1" s="1"/>
  <c r="AF18" i="1"/>
  <c r="AH20" i="1"/>
  <c r="AI20" i="1"/>
  <c r="AJ20" i="1" s="1"/>
  <c r="AF22" i="1"/>
  <c r="AB4" i="1"/>
  <c r="AA8" i="1"/>
  <c r="AB8" i="1" s="1"/>
  <c r="AB12" i="1"/>
  <c r="AF12" i="1"/>
  <c r="AF13" i="1"/>
  <c r="AB18" i="1" l="1"/>
  <c r="AB11" i="1"/>
  <c r="AB5" i="1"/>
  <c r="AB21" i="1"/>
  <c r="AB17" i="1"/>
  <c r="AB13" i="1"/>
  <c r="AE12" i="1"/>
  <c r="AB22" i="1"/>
  <c r="AB14" i="1"/>
  <c r="AB9" i="1"/>
  <c r="AB23" i="1"/>
  <c r="AB19" i="1"/>
  <c r="AB15" i="1"/>
  <c r="AB10" i="1"/>
  <c r="AE8" i="1"/>
  <c r="AE4" i="1"/>
  <c r="AC4" i="1" l="1"/>
  <c r="AC10" i="1"/>
  <c r="AE10" i="1"/>
  <c r="AC19" i="1"/>
  <c r="AE19" i="1"/>
  <c r="AC9" i="1"/>
  <c r="AE9" i="1"/>
  <c r="AC22" i="1"/>
  <c r="AE22" i="1"/>
  <c r="AC13" i="1"/>
  <c r="AE13" i="1"/>
  <c r="AC21" i="1"/>
  <c r="AE21" i="1"/>
  <c r="AC11" i="1"/>
  <c r="AE11" i="1"/>
  <c r="AC15" i="1"/>
  <c r="AE15" i="1"/>
  <c r="AC23" i="1"/>
  <c r="AE23" i="1"/>
  <c r="AC14" i="1"/>
  <c r="AE14" i="1"/>
  <c r="AC8" i="1"/>
  <c r="AC17" i="1"/>
  <c r="AE17" i="1"/>
  <c r="AC5" i="1"/>
  <c r="AE5" i="1"/>
  <c r="AC18" i="1"/>
  <c r="AE18" i="1"/>
  <c r="AC12" i="1"/>
  <c r="AI4" i="1" l="1"/>
  <c r="AJ4" i="1" s="1"/>
  <c r="AI14" i="1"/>
  <c r="AJ14" i="1" s="1"/>
  <c r="AI23" i="1"/>
  <c r="AJ23" i="1" s="1"/>
  <c r="AI15" i="1"/>
  <c r="AJ15" i="1" s="1"/>
  <c r="AI8" i="1"/>
  <c r="AI11" i="1"/>
  <c r="AJ11" i="1" s="1"/>
  <c r="AI21" i="1"/>
  <c r="AJ21" i="1" s="1"/>
  <c r="AI13" i="1"/>
  <c r="AJ13" i="1" s="1"/>
  <c r="AI12" i="1"/>
  <c r="AI22" i="1"/>
  <c r="AJ22" i="1" s="1"/>
  <c r="AI9" i="1"/>
  <c r="AJ9" i="1" s="1"/>
  <c r="AI19" i="1"/>
  <c r="AJ19" i="1" s="1"/>
  <c r="AI10" i="1"/>
  <c r="AJ10" i="1" s="1"/>
  <c r="AI18" i="1"/>
  <c r="AJ18" i="1" s="1"/>
  <c r="AI5" i="1"/>
  <c r="AJ5" i="1" s="1"/>
  <c r="AI17" i="1"/>
  <c r="AJ17" i="1" s="1"/>
  <c r="AH4" i="1" l="1"/>
  <c r="AH13" i="1"/>
  <c r="AH21" i="1"/>
  <c r="AH11" i="1"/>
  <c r="AJ12" i="1"/>
  <c r="AH12" i="1"/>
  <c r="AH17" i="1"/>
  <c r="AH5" i="1"/>
  <c r="AH18" i="1"/>
  <c r="AH10" i="1"/>
  <c r="AH19" i="1"/>
  <c r="AH9" i="1"/>
  <c r="AH22" i="1"/>
  <c r="AJ8" i="1"/>
  <c r="AH8" i="1"/>
  <c r="AH15" i="1"/>
  <c r="AH23" i="1"/>
  <c r="AH14" i="1"/>
</calcChain>
</file>

<file path=xl/sharedStrings.xml><?xml version="1.0" encoding="utf-8"?>
<sst xmlns="http://schemas.openxmlformats.org/spreadsheetml/2006/main" count="208" uniqueCount="61">
  <si>
    <t>Number of Teams --------------&gt;</t>
  </si>
  <si>
    <t>Flight 1</t>
  </si>
  <si>
    <t>Flight 2</t>
  </si>
  <si>
    <r>
      <rPr>
        <b/>
        <sz val="10"/>
        <rFont val="Arial"/>
        <family val="2"/>
      </rPr>
      <t xml:space="preserve">15. </t>
    </r>
    <r>
      <rPr>
        <sz val="10"/>
        <rFont val="Arial"/>
        <family val="2"/>
      </rPr>
      <t>Bad Sportsmanship (DQ)</t>
    </r>
  </si>
  <si>
    <t>Scoring and Ranking</t>
  </si>
  <si>
    <t>Final Score</t>
  </si>
  <si>
    <t>Team Number</t>
  </si>
  <si>
    <t>Team Name (Enter below)</t>
  </si>
  <si>
    <t>State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</si>
  <si>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Rocket Free of Constr. Violations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</si>
  <si>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Rocket Free of Comp. Violations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</si>
  <si>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2nd egg requested?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</si>
  <si>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Egg survived?</t>
    </r>
  </si>
  <si>
    <t>Time</t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</si>
  <si>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Rocket Free of Constr. Violations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</si>
  <si>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Rocket Free of Comp. Violations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</si>
  <si>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2nd egg requested?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</si>
  <si>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Egg survived?</t>
    </r>
  </si>
  <si>
    <t>Better Tier</t>
  </si>
  <si>
    <t>Final Tier</t>
  </si>
  <si>
    <t>Combined Flight Time</t>
  </si>
  <si>
    <t>Tier Adjusted Combined Score</t>
  </si>
  <si>
    <t>Rank</t>
  </si>
  <si>
    <t>Ties?</t>
  </si>
  <si>
    <t>Tie Breakig Flight</t>
  </si>
  <si>
    <t>Tie Adjusted Score</t>
  </si>
  <si>
    <t>Score</t>
  </si>
  <si>
    <t>Tier</t>
  </si>
  <si>
    <t>Tiebreaker</t>
  </si>
  <si>
    <t>Points</t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</si>
  <si>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Timer 1 (in sec)</t>
    </r>
  </si>
  <si>
    <r>
      <rPr>
        <b/>
        <sz val="10"/>
        <rFont val="Arial"/>
        <family val="2"/>
      </rPr>
      <t xml:space="preserve">6. </t>
    </r>
    <r>
      <rPr>
        <sz val="10"/>
        <rFont val="Arial"/>
        <family val="2"/>
      </rPr>
      <t>Timer 2 (in sec)</t>
    </r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</si>
  <si>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Timer 3 (in sec)</t>
    </r>
  </si>
  <si>
    <r>
      <rPr>
        <b/>
        <sz val="10"/>
        <rFont val="Arial"/>
        <family val="2"/>
      </rPr>
      <t xml:space="preserve">12. </t>
    </r>
    <r>
      <rPr>
        <sz val="10"/>
        <rFont val="Arial"/>
        <family val="2"/>
      </rPr>
      <t>Timer 1 (in sec)</t>
    </r>
  </si>
  <si>
    <r>
      <rPr>
        <b/>
        <sz val="10"/>
        <rFont val="Arial"/>
        <family val="2"/>
      </rPr>
      <t xml:space="preserve">13. </t>
    </r>
    <r>
      <rPr>
        <sz val="10"/>
        <rFont val="Arial"/>
        <family val="2"/>
      </rPr>
      <t>Timer 2 (in sec)</t>
    </r>
  </si>
  <si>
    <r>
      <rPr>
        <b/>
        <sz val="10"/>
        <rFont val="Arial"/>
        <family val="2"/>
      </rPr>
      <t xml:space="preserve">14. </t>
    </r>
    <r>
      <rPr>
        <sz val="10"/>
        <rFont val="Arial"/>
        <family val="2"/>
      </rPr>
      <t>Timer 3 (in sec)</t>
    </r>
  </si>
  <si>
    <t>Egg Survived</t>
  </si>
  <si>
    <t>Flight 1 Time</t>
  </si>
  <si>
    <t>Flight 2 Time</t>
  </si>
  <si>
    <t>Canton Charter Academy Red</t>
  </si>
  <si>
    <t>y</t>
  </si>
  <si>
    <t>n</t>
  </si>
  <si>
    <t>Canton Charter Academy White</t>
  </si>
  <si>
    <t>Chippewa MS Maroon</t>
  </si>
  <si>
    <t>Chippewa MS Blue</t>
  </si>
  <si>
    <t>Fowlerville Jr. HS</t>
  </si>
  <si>
    <t>Holt Jr. HS Gold</t>
  </si>
  <si>
    <t>Holt Jr. HS Brown</t>
  </si>
  <si>
    <t>Hope Middle School</t>
  </si>
  <si>
    <t>L’Anse Creuse Blue</t>
  </si>
  <si>
    <t>L’Anse Creuse Gold</t>
  </si>
  <si>
    <t>Meads Mills MS</t>
  </si>
  <si>
    <t>Scranton MS</t>
  </si>
  <si>
    <t>St. Martha</t>
  </si>
  <si>
    <t>Washington Woods MS</t>
  </si>
  <si>
    <t>Washtenaw Int’l MS Acad</t>
  </si>
  <si>
    <t>Kinewa MS Delta</t>
  </si>
  <si>
    <t>Kinewa MS Omega</t>
  </si>
  <si>
    <t>Kinewa MS Sigma</t>
  </si>
  <si>
    <t>Kinewa MS Theta</t>
  </si>
  <si>
    <t>Everett Tech 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</si>
</sst>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DEFFCD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99FF66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textRotation="90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/>
    <xf numFmtId="2" fontId="0" fillId="0" borderId="10" xfId="0" applyNumberFormat="1" applyBorder="1" applyAlignment="1" applyProtection="1"/>
    <xf numFmtId="0" fontId="1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textRotation="90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textRotation="90"/>
    </xf>
    <xf numFmtId="1" fontId="1" fillId="0" borderId="7" xfId="0" applyNumberFormat="1" applyFont="1" applyBorder="1" applyAlignment="1" applyProtection="1">
      <alignment horizontal="center" textRotation="90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 textRotation="90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textRotation="90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textRotation="90"/>
    </xf>
    <xf numFmtId="2" fontId="1" fillId="0" borderId="23" xfId="0" applyNumberFormat="1" applyFont="1" applyBorder="1" applyAlignment="1" applyProtection="1">
      <alignment horizontal="center" textRotation="90"/>
    </xf>
    <xf numFmtId="2" fontId="1" fillId="0" borderId="18" xfId="0" applyNumberFormat="1" applyFont="1" applyBorder="1" applyAlignment="1" applyProtection="1">
      <alignment horizontal="center" textRotation="90"/>
    </xf>
    <xf numFmtId="1" fontId="1" fillId="0" borderId="23" xfId="0" applyNumberFormat="1" applyFont="1" applyBorder="1" applyAlignment="1" applyProtection="1">
      <alignment horizontal="center" textRotation="90"/>
    </xf>
    <xf numFmtId="1" fontId="1" fillId="0" borderId="24" xfId="0" applyNumberFormat="1" applyFont="1" applyBorder="1" applyAlignment="1" applyProtection="1">
      <alignment horizontal="center" textRotation="90"/>
    </xf>
    <xf numFmtId="2" fontId="1" fillId="0" borderId="21" xfId="0" applyNumberFormat="1" applyFont="1" applyBorder="1" applyAlignment="1" applyProtection="1">
      <alignment horizontal="center" textRotation="90"/>
    </xf>
    <xf numFmtId="2" fontId="1" fillId="0" borderId="25" xfId="0" applyNumberFormat="1" applyFont="1" applyBorder="1" applyAlignment="1" applyProtection="1">
      <alignment horizontal="center" textRotation="90"/>
    </xf>
    <xf numFmtId="2" fontId="2" fillId="0" borderId="26" xfId="0" applyNumberFormat="1" applyFont="1" applyFill="1" applyBorder="1" applyAlignment="1" applyProtection="1">
      <alignment horizontal="center" textRotation="90"/>
    </xf>
    <xf numFmtId="0" fontId="2" fillId="0" borderId="26" xfId="0" applyNumberFormat="1" applyFont="1" applyFill="1" applyBorder="1" applyAlignment="1" applyProtection="1">
      <alignment horizontal="center" textRotation="90"/>
    </xf>
    <xf numFmtId="1" fontId="2" fillId="0" borderId="26" xfId="0" applyNumberFormat="1" applyFont="1" applyFill="1" applyBorder="1" applyAlignment="1" applyProtection="1">
      <alignment horizontal="center" textRotation="90"/>
    </xf>
    <xf numFmtId="0" fontId="1" fillId="0" borderId="27" xfId="0" applyFont="1" applyBorder="1" applyAlignment="1" applyProtection="1">
      <alignment horizontal="center" textRotation="90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 textRotation="90"/>
    </xf>
    <xf numFmtId="1" fontId="1" fillId="0" borderId="28" xfId="0" applyNumberFormat="1" applyFont="1" applyBorder="1" applyAlignment="1" applyProtection="1">
      <alignment horizontal="center" textRotation="90"/>
    </xf>
    <xf numFmtId="2" fontId="1" fillId="0" borderId="29" xfId="0" applyNumberFormat="1" applyFont="1" applyBorder="1" applyAlignment="1" applyProtection="1">
      <alignment horizontal="center" textRotation="90"/>
    </xf>
    <xf numFmtId="2" fontId="1" fillId="0" borderId="30" xfId="0" applyNumberFormat="1" applyFont="1" applyBorder="1" applyAlignment="1" applyProtection="1">
      <alignment horizontal="center" textRotation="90"/>
    </xf>
    <xf numFmtId="0" fontId="1" fillId="0" borderId="29" xfId="0" applyFont="1" applyBorder="1" applyAlignment="1" applyProtection="1">
      <alignment horizontal="center" textRotation="90"/>
    </xf>
    <xf numFmtId="2" fontId="1" fillId="0" borderId="31" xfId="0" applyNumberFormat="1" applyFont="1" applyBorder="1" applyAlignment="1" applyProtection="1">
      <alignment horizontal="center" textRotation="90"/>
    </xf>
    <xf numFmtId="0" fontId="1" fillId="0" borderId="32" xfId="0" applyFont="1" applyBorder="1" applyAlignment="1" applyProtection="1">
      <alignment horizontal="center" textRotation="90"/>
    </xf>
    <xf numFmtId="0" fontId="1" fillId="0" borderId="31" xfId="0" applyFont="1" applyBorder="1" applyAlignment="1" applyProtection="1">
      <alignment horizontal="center" textRotation="90"/>
    </xf>
    <xf numFmtId="0" fontId="1" fillId="0" borderId="19" xfId="0" applyNumberFormat="1" applyFont="1" applyBorder="1" applyAlignment="1" applyProtection="1">
      <alignment horizontal="center" textRotation="90"/>
    </xf>
    <xf numFmtId="2" fontId="1" fillId="0" borderId="19" xfId="0" applyNumberFormat="1" applyFont="1" applyBorder="1" applyAlignment="1" applyProtection="1">
      <alignment horizontal="center" textRotation="90"/>
    </xf>
    <xf numFmtId="2" fontId="1" fillId="0" borderId="28" xfId="0" applyNumberFormat="1" applyFont="1" applyBorder="1" applyAlignment="1" applyProtection="1">
      <alignment horizontal="center" textRotation="90"/>
    </xf>
    <xf numFmtId="1" fontId="1" fillId="0" borderId="19" xfId="0" applyNumberFormat="1" applyFont="1" applyBorder="1" applyAlignment="1" applyProtection="1">
      <alignment horizontal="center" textRotation="90"/>
    </xf>
    <xf numFmtId="1" fontId="1" fillId="0" borderId="32" xfId="0" applyNumberFormat="1" applyFont="1" applyBorder="1" applyAlignment="1" applyProtection="1">
      <alignment horizontal="center" textRotation="90"/>
    </xf>
    <xf numFmtId="2" fontId="1" fillId="0" borderId="32" xfId="0" applyNumberFormat="1" applyFont="1" applyBorder="1" applyAlignment="1" applyProtection="1">
      <alignment horizontal="center" textRotation="90"/>
    </xf>
    <xf numFmtId="2" fontId="1" fillId="0" borderId="33" xfId="0" applyNumberFormat="1" applyFont="1" applyBorder="1" applyAlignment="1" applyProtection="1">
      <alignment horizontal="center" textRotation="90"/>
    </xf>
    <xf numFmtId="2" fontId="2" fillId="0" borderId="34" xfId="0" applyNumberFormat="1" applyFont="1" applyFill="1" applyBorder="1" applyAlignment="1" applyProtection="1">
      <alignment horizontal="center" textRotation="90"/>
    </xf>
    <xf numFmtId="0" fontId="2" fillId="0" borderId="34" xfId="0" applyNumberFormat="1" applyFont="1" applyFill="1" applyBorder="1" applyAlignment="1" applyProtection="1">
      <alignment horizontal="center" textRotation="90"/>
    </xf>
    <xf numFmtId="1" fontId="2" fillId="0" borderId="34" xfId="0" applyNumberFormat="1" applyFont="1" applyFill="1" applyBorder="1" applyAlignment="1" applyProtection="1">
      <alignment horizontal="center" textRotation="90"/>
    </xf>
    <xf numFmtId="0" fontId="1" fillId="3" borderId="35" xfId="0" applyFont="1" applyFill="1" applyBorder="1" applyProtection="1">
      <protection locked="0"/>
    </xf>
    <xf numFmtId="0" fontId="1" fillId="3" borderId="36" xfId="0" applyFont="1" applyFill="1" applyBorder="1" applyProtection="1">
      <protection locked="0"/>
    </xf>
    <xf numFmtId="0" fontId="1" fillId="3" borderId="37" xfId="0" applyFont="1" applyFill="1" applyBorder="1" applyAlignment="1" applyProtection="1">
      <alignment horizontal="right"/>
    </xf>
    <xf numFmtId="0" fontId="1" fillId="3" borderId="38" xfId="0" applyFont="1" applyFill="1" applyBorder="1" applyProtection="1"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1" fontId="1" fillId="3" borderId="40" xfId="0" applyNumberFormat="1" applyFont="1" applyFill="1" applyBorder="1" applyAlignment="1" applyProtection="1">
      <alignment horizontal="center" vertical="center"/>
      <protection locked="0"/>
    </xf>
    <xf numFmtId="2" fontId="1" fillId="3" borderId="41" xfId="0" applyNumberFormat="1" applyFont="1" applyFill="1" applyBorder="1" applyAlignment="1" applyProtection="1">
      <alignment horizontal="center" vertical="center"/>
      <protection locked="0"/>
    </xf>
    <xf numFmtId="2" fontId="1" fillId="3" borderId="39" xfId="0" applyNumberFormat="1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2" fontId="1" fillId="3" borderId="42" xfId="0" applyNumberFormat="1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</xf>
    <xf numFmtId="2" fontId="1" fillId="0" borderId="43" xfId="0" applyNumberFormat="1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38" xfId="0" applyNumberFormat="1" applyFont="1" applyBorder="1" applyAlignment="1" applyProtection="1">
      <alignment horizontal="center" vertical="center"/>
    </xf>
    <xf numFmtId="2" fontId="1" fillId="0" borderId="36" xfId="0" applyNumberFormat="1" applyFont="1" applyBorder="1" applyAlignment="1" applyProtection="1">
      <alignment horizontal="center" vertical="center"/>
    </xf>
    <xf numFmtId="1" fontId="1" fillId="0" borderId="41" xfId="0" applyNumberFormat="1" applyFont="1" applyBorder="1" applyAlignment="1" applyProtection="1">
      <alignment horizontal="center" vertical="center"/>
    </xf>
    <xf numFmtId="1" fontId="1" fillId="0" borderId="39" xfId="0" applyNumberFormat="1" applyFont="1" applyBorder="1" applyAlignment="1" applyProtection="1">
      <alignment horizontal="center" vertical="center"/>
    </xf>
    <xf numFmtId="2" fontId="1" fillId="0" borderId="39" xfId="0" applyNumberFormat="1" applyFont="1" applyBorder="1" applyAlignment="1" applyProtection="1">
      <alignment horizontal="center" vertical="center"/>
    </xf>
    <xf numFmtId="2" fontId="1" fillId="0" borderId="44" xfId="0" applyNumberFormat="1" applyFont="1" applyBorder="1" applyAlignment="1" applyProtection="1">
      <alignment horizontal="center" vertical="center"/>
    </xf>
    <xf numFmtId="2" fontId="2" fillId="4" borderId="45" xfId="0" applyNumberFormat="1" applyFont="1" applyFill="1" applyBorder="1" applyAlignment="1" applyProtection="1">
      <alignment horizontal="center"/>
    </xf>
    <xf numFmtId="0" fontId="2" fillId="4" borderId="45" xfId="0" applyNumberFormat="1" applyFont="1" applyFill="1" applyBorder="1" applyAlignment="1" applyProtection="1">
      <alignment horizontal="center"/>
    </xf>
    <xf numFmtId="1" fontId="2" fillId="4" borderId="45" xfId="0" applyNumberFormat="1" applyFont="1" applyFill="1" applyBorder="1" applyAlignment="1" applyProtection="1">
      <alignment horizontal="center"/>
    </xf>
    <xf numFmtId="0" fontId="1" fillId="2" borderId="46" xfId="0" applyFont="1" applyFill="1" applyBorder="1" applyProtection="1">
      <protection locked="0"/>
    </xf>
    <xf numFmtId="0" fontId="1" fillId="2" borderId="47" xfId="0" applyFont="1" applyFill="1" applyBorder="1" applyProtection="1">
      <protection locked="0"/>
    </xf>
    <xf numFmtId="0" fontId="1" fillId="2" borderId="48" xfId="0" applyFont="1" applyFill="1" applyBorder="1" applyAlignment="1" applyProtection="1">
      <alignment horizontal="right"/>
    </xf>
    <xf numFmtId="0" fontId="1" fillId="2" borderId="49" xfId="0" applyFont="1" applyFill="1" applyBorder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" fontId="1" fillId="2" borderId="51" xfId="0" applyNumberFormat="1" applyFont="1" applyFill="1" applyBorder="1" applyAlignment="1" applyProtection="1">
      <alignment horizontal="center" vertical="center"/>
      <protection locked="0"/>
    </xf>
    <xf numFmtId="2" fontId="1" fillId="2" borderId="51" xfId="0" applyNumberFormat="1" applyFont="1" applyFill="1" applyBorder="1" applyAlignment="1" applyProtection="1">
      <alignment horizontal="center" vertical="center"/>
      <protection locked="0"/>
    </xf>
    <xf numFmtId="2" fontId="1" fillId="2" borderId="50" xfId="0" applyNumberFormat="1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2" fontId="1" fillId="2" borderId="52" xfId="0" applyNumberFormat="1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5" borderId="51" xfId="0" applyFont="1" applyFill="1" applyBorder="1" applyAlignment="1" applyProtection="1">
      <alignment horizontal="center" vertical="center"/>
    </xf>
    <xf numFmtId="2" fontId="1" fillId="5" borderId="50" xfId="0" applyNumberFormat="1" applyFont="1" applyFill="1" applyBorder="1" applyAlignment="1" applyProtection="1">
      <alignment horizontal="center" vertical="center"/>
    </xf>
    <xf numFmtId="0" fontId="1" fillId="5" borderId="52" xfId="0" applyFont="1" applyFill="1" applyBorder="1" applyAlignment="1" applyProtection="1">
      <alignment horizontal="center" vertical="center"/>
    </xf>
    <xf numFmtId="0" fontId="1" fillId="5" borderId="50" xfId="0" applyFont="1" applyFill="1" applyBorder="1" applyAlignment="1" applyProtection="1">
      <alignment horizontal="center" vertical="center"/>
    </xf>
    <xf numFmtId="0" fontId="1" fillId="5" borderId="49" xfId="0" applyNumberFormat="1" applyFont="1" applyFill="1" applyBorder="1" applyAlignment="1" applyProtection="1">
      <alignment horizontal="center" vertical="center"/>
    </xf>
    <xf numFmtId="2" fontId="1" fillId="5" borderId="47" xfId="0" applyNumberFormat="1" applyFont="1" applyFill="1" applyBorder="1" applyAlignment="1" applyProtection="1">
      <alignment horizontal="center" vertical="center"/>
    </xf>
    <xf numFmtId="1" fontId="1" fillId="5" borderId="51" xfId="0" applyNumberFormat="1" applyFont="1" applyFill="1" applyBorder="1" applyAlignment="1" applyProtection="1">
      <alignment horizontal="center" vertical="center"/>
    </xf>
    <xf numFmtId="1" fontId="1" fillId="5" borderId="50" xfId="0" applyNumberFormat="1" applyFont="1" applyFill="1" applyBorder="1" applyAlignment="1" applyProtection="1">
      <alignment horizontal="center" vertical="center"/>
    </xf>
    <xf numFmtId="2" fontId="1" fillId="5" borderId="53" xfId="0" applyNumberFormat="1" applyFont="1" applyFill="1" applyBorder="1" applyAlignment="1" applyProtection="1">
      <alignment horizontal="center" vertical="center"/>
    </xf>
    <xf numFmtId="2" fontId="2" fillId="6" borderId="45" xfId="0" applyNumberFormat="1" applyFont="1" applyFill="1" applyBorder="1" applyAlignment="1" applyProtection="1">
      <alignment horizontal="center"/>
    </xf>
    <xf numFmtId="0" fontId="2" fillId="6" borderId="45" xfId="0" applyNumberFormat="1" applyFont="1" applyFill="1" applyBorder="1" applyAlignment="1" applyProtection="1">
      <alignment horizontal="center"/>
    </xf>
    <xf numFmtId="1" fontId="2" fillId="6" borderId="45" xfId="0" applyNumberFormat="1" applyFont="1" applyFill="1" applyBorder="1" applyAlignment="1" applyProtection="1">
      <alignment horizontal="center"/>
    </xf>
    <xf numFmtId="0" fontId="1" fillId="3" borderId="46" xfId="0" applyFont="1" applyFill="1" applyBorder="1" applyProtection="1">
      <protection locked="0"/>
    </xf>
    <xf numFmtId="0" fontId="1" fillId="3" borderId="48" xfId="0" applyFont="1" applyFill="1" applyBorder="1" applyAlignment="1" applyProtection="1">
      <alignment horizontal="right"/>
    </xf>
    <xf numFmtId="0" fontId="1" fillId="3" borderId="49" xfId="0" applyFont="1" applyFill="1" applyBorder="1" applyProtection="1">
      <protection locked="0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1" fontId="1" fillId="3" borderId="51" xfId="0" applyNumberFormat="1" applyFont="1" applyFill="1" applyBorder="1" applyAlignment="1" applyProtection="1">
      <alignment horizontal="center" vertical="center"/>
      <protection locked="0"/>
    </xf>
    <xf numFmtId="2" fontId="1" fillId="3" borderId="51" xfId="0" applyNumberFormat="1" applyFont="1" applyFill="1" applyBorder="1" applyAlignment="1" applyProtection="1">
      <alignment horizontal="center" vertical="center"/>
      <protection locked="0"/>
    </xf>
    <xf numFmtId="2" fontId="1" fillId="3" borderId="50" xfId="0" applyNumberFormat="1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2" fontId="1" fillId="3" borderId="52" xfId="0" applyNumberFormat="1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</xf>
    <xf numFmtId="2" fontId="1" fillId="0" borderId="50" xfId="0" applyNumberFormat="1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0" borderId="49" xfId="0" applyNumberFormat="1" applyFont="1" applyBorder="1" applyAlignment="1" applyProtection="1">
      <alignment horizontal="center" vertical="center"/>
    </xf>
    <xf numFmtId="2" fontId="1" fillId="0" borderId="47" xfId="0" applyNumberFormat="1" applyFont="1" applyBorder="1" applyAlignment="1" applyProtection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</xf>
    <xf numFmtId="2" fontId="1" fillId="0" borderId="53" xfId="0" applyNumberFormat="1" applyFont="1" applyBorder="1" applyAlignment="1" applyProtection="1">
      <alignment horizontal="center" vertical="center"/>
    </xf>
    <xf numFmtId="0" fontId="1" fillId="3" borderId="4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C1" zoomScale="80" zoomScaleNormal="80" workbookViewId="0">
      <selection activeCell="N26" sqref="N26"/>
    </sheetView>
  </sheetViews>
  <sheetFormatPr defaultRowHeight="15" x14ac:dyDescent="0.25"/>
  <cols>
    <col min="1" max="1" width="6.5703125" customWidth="1"/>
    <col min="2" max="2" width="29.5703125" customWidth="1"/>
    <col min="3" max="3" width="5.140625" customWidth="1"/>
    <col min="4" max="4" width="3.7109375" customWidth="1"/>
    <col min="5" max="8" width="5.140625" customWidth="1"/>
    <col min="12" max="13" width="5.140625" customWidth="1"/>
    <col min="14" max="14" width="5" customWidth="1"/>
    <col min="15" max="15" width="5.140625" customWidth="1"/>
    <col min="19" max="19" width="5" customWidth="1"/>
    <col min="20" max="20" width="5.140625" customWidth="1"/>
    <col min="21" max="21" width="8.5703125" customWidth="1"/>
    <col min="22" max="22" width="5.5703125" customWidth="1"/>
    <col min="23" max="24" width="5.85546875" customWidth="1"/>
    <col min="25" max="25" width="6.5703125" customWidth="1"/>
    <col min="26" max="26" width="7" customWidth="1"/>
    <col min="27" max="27" width="10.42578125" customWidth="1"/>
    <col min="28" max="28" width="7" customWidth="1"/>
    <col min="29" max="29" width="5.7109375" customWidth="1"/>
    <col min="30" max="30" width="7.5703125" customWidth="1"/>
    <col min="31" max="31" width="8" customWidth="1"/>
  </cols>
  <sheetData>
    <row r="1" spans="1:36" ht="16.5" thickTop="1" thickBot="1" x14ac:dyDescent="0.3">
      <c r="A1" s="1" t="s">
        <v>0</v>
      </c>
      <c r="B1" s="2"/>
      <c r="C1" s="3"/>
      <c r="D1" s="4">
        <v>20</v>
      </c>
      <c r="E1" s="5" t="s">
        <v>1</v>
      </c>
      <c r="F1" s="6"/>
      <c r="G1" s="6"/>
      <c r="H1" s="6"/>
      <c r="I1" s="6"/>
      <c r="J1" s="6"/>
      <c r="K1" s="7"/>
      <c r="L1" s="5" t="s">
        <v>2</v>
      </c>
      <c r="M1" s="6"/>
      <c r="N1" s="6"/>
      <c r="O1" s="6"/>
      <c r="P1" s="6"/>
      <c r="Q1" s="6"/>
      <c r="R1" s="7"/>
      <c r="S1" s="8" t="s">
        <v>3</v>
      </c>
      <c r="T1" s="9" t="s">
        <v>4</v>
      </c>
      <c r="U1" s="10"/>
      <c r="V1" s="10"/>
      <c r="W1" s="10"/>
      <c r="X1" s="10"/>
      <c r="Y1" s="10"/>
      <c r="Z1" s="10"/>
      <c r="AA1" s="10"/>
      <c r="AB1" s="10"/>
      <c r="AC1" s="10"/>
      <c r="AD1" s="11"/>
      <c r="AE1" s="12"/>
      <c r="AF1" s="13" t="s">
        <v>5</v>
      </c>
      <c r="AG1" s="14"/>
      <c r="AH1" s="14"/>
      <c r="AI1" s="14"/>
      <c r="AJ1" s="15"/>
    </row>
    <row r="2" spans="1:36" ht="16.5" thickTop="1" thickBot="1" x14ac:dyDescent="0.3">
      <c r="A2" s="16" t="s">
        <v>6</v>
      </c>
      <c r="B2" s="17" t="s">
        <v>7</v>
      </c>
      <c r="C2" s="18"/>
      <c r="D2" s="19" t="s">
        <v>8</v>
      </c>
      <c r="E2" s="8" t="s">
        <v>9</v>
      </c>
      <c r="F2" s="20" t="s">
        <v>10</v>
      </c>
      <c r="G2" s="8" t="s">
        <v>11</v>
      </c>
      <c r="H2" s="20" t="s">
        <v>12</v>
      </c>
      <c r="I2" s="21" t="s">
        <v>13</v>
      </c>
      <c r="J2" s="22"/>
      <c r="K2" s="23"/>
      <c r="L2" s="8" t="s">
        <v>14</v>
      </c>
      <c r="M2" s="20" t="s">
        <v>15</v>
      </c>
      <c r="N2" s="8" t="s">
        <v>16</v>
      </c>
      <c r="O2" s="20" t="s">
        <v>17</v>
      </c>
      <c r="P2" s="21" t="s">
        <v>13</v>
      </c>
      <c r="Q2" s="22"/>
      <c r="R2" s="23"/>
      <c r="S2" s="24"/>
      <c r="T2" s="25" t="s">
        <v>1</v>
      </c>
      <c r="U2" s="26"/>
      <c r="V2" s="27" t="s">
        <v>18</v>
      </c>
      <c r="W2" s="28" t="s">
        <v>2</v>
      </c>
      <c r="X2" s="26"/>
      <c r="Y2" s="29" t="s">
        <v>19</v>
      </c>
      <c r="Z2" s="30" t="s">
        <v>20</v>
      </c>
      <c r="AA2" s="31" t="s">
        <v>21</v>
      </c>
      <c r="AB2" s="32" t="s">
        <v>22</v>
      </c>
      <c r="AC2" s="33" t="s">
        <v>23</v>
      </c>
      <c r="AD2" s="34" t="s">
        <v>24</v>
      </c>
      <c r="AE2" s="35" t="s">
        <v>25</v>
      </c>
      <c r="AF2" s="36" t="s">
        <v>26</v>
      </c>
      <c r="AG2" s="37" t="s">
        <v>27</v>
      </c>
      <c r="AH2" s="37" t="s">
        <v>28</v>
      </c>
      <c r="AI2" s="38" t="s">
        <v>22</v>
      </c>
      <c r="AJ2" s="38" t="s">
        <v>29</v>
      </c>
    </row>
    <row r="3" spans="1:36" ht="160.5" customHeight="1" thickBot="1" x14ac:dyDescent="0.3">
      <c r="A3" s="39"/>
      <c r="B3" s="40"/>
      <c r="C3" s="41"/>
      <c r="D3" s="42"/>
      <c r="E3" s="42"/>
      <c r="F3" s="43"/>
      <c r="G3" s="42"/>
      <c r="H3" s="43"/>
      <c r="I3" s="44" t="s">
        <v>30</v>
      </c>
      <c r="J3" s="45" t="s">
        <v>31</v>
      </c>
      <c r="K3" s="45" t="s">
        <v>32</v>
      </c>
      <c r="L3" s="42"/>
      <c r="M3" s="43"/>
      <c r="N3" s="42"/>
      <c r="O3" s="43"/>
      <c r="P3" s="44" t="s">
        <v>33</v>
      </c>
      <c r="Q3" s="45" t="s">
        <v>34</v>
      </c>
      <c r="R3" s="45" t="s">
        <v>35</v>
      </c>
      <c r="S3" s="42"/>
      <c r="T3" s="46" t="s">
        <v>36</v>
      </c>
      <c r="U3" s="47" t="s">
        <v>37</v>
      </c>
      <c r="V3" s="48"/>
      <c r="W3" s="49" t="s">
        <v>36</v>
      </c>
      <c r="X3" s="47" t="s">
        <v>38</v>
      </c>
      <c r="Y3" s="50"/>
      <c r="Z3" s="51"/>
      <c r="AA3" s="52"/>
      <c r="AB3" s="53"/>
      <c r="AC3" s="54"/>
      <c r="AD3" s="55"/>
      <c r="AE3" s="56"/>
      <c r="AF3" s="57"/>
      <c r="AG3" s="58"/>
      <c r="AH3" s="58"/>
      <c r="AI3" s="59"/>
      <c r="AJ3" s="59"/>
    </row>
    <row r="4" spans="1:36" ht="16.5" thickTop="1" thickBot="1" x14ac:dyDescent="0.3">
      <c r="A4" s="60">
        <v>1</v>
      </c>
      <c r="B4" s="61" t="s">
        <v>39</v>
      </c>
      <c r="C4" s="62" t="str">
        <f>IF(ISBLANK(D1),"Enter # of Teams in Cell D1",IF(ISBLANK($B4),"Enter School Name Here",""))</f>
        <v/>
      </c>
      <c r="D4" s="63"/>
      <c r="E4" s="64" t="s">
        <v>40</v>
      </c>
      <c r="F4" s="65" t="s">
        <v>40</v>
      </c>
      <c r="G4" s="64" t="s">
        <v>41</v>
      </c>
      <c r="H4" s="65" t="s">
        <v>40</v>
      </c>
      <c r="I4" s="66">
        <v>10.24</v>
      </c>
      <c r="J4" s="67">
        <v>11.6</v>
      </c>
      <c r="K4" s="67">
        <v>10.24</v>
      </c>
      <c r="L4" s="68" t="s">
        <v>40</v>
      </c>
      <c r="M4" s="65" t="s">
        <v>40</v>
      </c>
      <c r="N4" s="64" t="s">
        <v>41</v>
      </c>
      <c r="O4" s="65" t="s">
        <v>40</v>
      </c>
      <c r="P4" s="66">
        <v>11.17</v>
      </c>
      <c r="Q4" s="67">
        <v>10.220000000000001</v>
      </c>
      <c r="R4" s="69">
        <v>11.13</v>
      </c>
      <c r="S4" s="70" t="s">
        <v>41</v>
      </c>
      <c r="T4" s="71">
        <f>IF(ISBLANK($B4),"",
   IF(OR(AND(ISBLANK($E4),ISBLANK($F4),ISBLANK($I4),ISBLANK($J4),ISBLANK($K4),ISBLANK($L4),ISBLANK($M4),ISBLANK($P4),ISBLANK($Q4),ISBLANK($R4),ISBLANK($S4)),OR(LEFT($S4)="y",LEFT($S4)="t",$S4=1)),
      IF(OR(LEFT($S4)="y",LEFT($S4)="t",$S4=1),"DQ","NS"),
      IF(OR(AND(OR(LEFT($E4)="n",LEFT($E4)="f"),ISBLANK($P4),ISBLANK($Q4),ISBLANK($R4)),
                   AND(OR(LEFT($L4)="n",LEFT($L4)="f"),ISBLANK($I4),ISBLANK($J4),ISBLANK($K4)),
                   AND(OR(LEFT($E4)="n",LEFT($E4)="f"),OR(LEFT($L4)="n",LEFT($L4)="f"))),"P",
         IF(OR(LEFT($E4)="n",LEFT($E4)="f"),"P",
            IF(OR( LEFT($H4)="n",LEFT($H4)="f"),2,1)
))))</f>
        <v>1</v>
      </c>
      <c r="U4" s="72">
        <f>IF(ISBLANK($B4),"",IF(ISNUMBER($T4),IF(OR(LEFT(F4)="N",LEFT(F4)="f"),0,ROUND(IF(ISBLANK(K4),IF(ISBLANK(J4),ROUND(I4,2),AVERAGE(I4:J4)),MEDIAN(I4:K4)),2)-IF(OR(G4=1,LEFT(G4)="t",LEFT(G4)="y"),10,0)),$T4))</f>
        <v>10.24</v>
      </c>
      <c r="V4" s="73" t="str">
        <f>IF(ISBLANK($B4),"",IF(OR(T4="NS",T4="DQ"),$T4,IF(AND(T4="P",W4="P"),"P",IF(OR(T4="",W4=""),IF(W4="","&lt;-","-&gt;"),IF(T4="P","-&gt;",IF(W4="P","&lt;-",IF(T4=W4,"=",IF(T4&gt;W4,"-&gt;","&lt;-"))))))))</f>
        <v>=</v>
      </c>
      <c r="W4" s="74">
        <f>IF(ISBLANK($B4),"",
   IF(OR(AND(ISBLANK($E4),ISBLANK($F4),ISBLANK($I4),ISBLANK($J4),ISBLANK($K4),ISBLANK($L4),ISBLANK($M4),ISBLANK($P4),ISBLANK($Q4),ISBLANK($R4),ISBLANK($S4)),OR(LEFT($S4)="y",LEFT($S4)="t",$S4=1)),
      IF(OR(LEFT($S4)="y",LEFT($S4)="t",$S4=1),"DQ","NS"),
      IF(OR(AND(OR(LEFT($E4)="n",LEFT($E4)="f"),ISBLANK($P4),ISBLANK($Q4),ISBLANK($R4)),
                   AND(OR(LEFT($L4)="n",LEFT($L4)="f"),ISBLANK($I4),ISBLANK($J4),ISBLANK($K4)),
                   AND(OR(LEFT($E4)="n",LEFT($E4)="f"),OR(LEFT($L4)="n",LEFT($L4)="f"))),"P",
         IF(OR(LEFT($L4)="n",LEFT($L4)="f"),"P",
            IF(OR( LEFT($O4)="n",LEFT($O4)="f"),2,1)
))))</f>
        <v>1</v>
      </c>
      <c r="X4" s="72">
        <f>IF(ISBLANK($B4),"",IF(ISNUMBER($W4),IF(OR(LEFT(M4)="N",LEFT(M4)="f"),0,ROUND(IF(ISBLANK(R4),IF(ISBLANK(Q4),ROUND(P4,2),AVERAGE(P4:Q4)),MEDIAN(P4:R4)),2)-IF(OR(N4=1,LEFT(N4)="t",LEFT(N4)="y"),10,0)),$W4))</f>
        <v>11.13</v>
      </c>
      <c r="Y4" s="75">
        <f>IF(ISBLANK($B4),"",IF(OR(V4="NS",V4="DQ",V4="P"),$V4,IF(AND(T4=1,W4=1),1,IF(OR(T4=1,W4=1),2,3))))</f>
        <v>1</v>
      </c>
      <c r="Z4" s="76">
        <f>IF(ISBLANK($B4),"",IF(ISNUMBER(Y4),IF(AND(ISNUMBER(T4),ISNUMBER(W4)),U4+X4,IF(ISNUMBER(T4),U4,X4)),Y4))</f>
        <v>21.37</v>
      </c>
      <c r="AA4" s="76">
        <f>IF(ISBLANK($B4),"",IF(ISNUMBER($Y4),(3-Y4)*36000+Z4,$Y4))</f>
        <v>72021.37</v>
      </c>
      <c r="AB4" s="77">
        <f ca="1">IF(ISBLANK($B4),"",IF(ISNUMBER(AA4),RANK(AA4,OFFSET($AA$4,0,0,$D$1),0),AA4))</f>
        <v>1</v>
      </c>
      <c r="AC4" s="78">
        <f ca="1">IF(ISBLANK($B4),"",IF(ISNUMBER(AB4),COUNT(OFFSET(AB$4,0,0,$D$1,1))+1-RANK(AB4,OFFSET(AB$4,0,0,$D$1,1),0)-RANK(AB4,OFFSET(AB$4,0,0,$D$1,1),1),0))</f>
        <v>0</v>
      </c>
      <c r="AD4" s="79">
        <f>IF(ISBLANK($B4),"",IF(ISNUMBER(Y4),IF(OR(Y4=1,Y4=3),MAX(U4,X4),IF(V4="&lt;-",U4,X4)),Y4))</f>
        <v>11.13</v>
      </c>
      <c r="AE4" s="80">
        <f ca="1">IF(ISBLANK($B4),"",IF(ISNUMBER(Z4),AB4-IF(ISNUMBER(AD4),AD4/(2*MAX(AD$4:AD$104,1)),0),Z4))</f>
        <v>0.50356824264049949</v>
      </c>
      <c r="AF4" s="81">
        <f>IF(ISBLANK($B4),"",IF(OR(ISNUMBER($T4),ISNUMBER($W4)),Z4,$T4))</f>
        <v>21.37</v>
      </c>
      <c r="AG4" s="82">
        <f>Y4</f>
        <v>1</v>
      </c>
      <c r="AH4" s="82">
        <f ca="1">IF(ISBLANK($B4),"",IF(ISNUMBER(AE4),AB4-AI4,AE4))</f>
        <v>0</v>
      </c>
      <c r="AI4" s="83">
        <f ca="1">IF(ISBLANK($B4),"",IF(ISNUMBER(AE4),RANK(AE4,OFFSET($AE$4,0,0,$D$1),1),AE4))</f>
        <v>1</v>
      </c>
      <c r="AJ4" s="83">
        <f ca="1">IF(ISBLANK($B4),"",IF(ISNUMBER(AI4),AI4,IF(AI4="P",$D$1,IF(AI4="NS",$D$1+1,IF(AI4="DQ",$D$1+2)))))</f>
        <v>1</v>
      </c>
    </row>
    <row r="5" spans="1:36" ht="16.5" thickTop="1" thickBot="1" x14ac:dyDescent="0.3">
      <c r="A5" s="84">
        <v>2</v>
      </c>
      <c r="B5" s="85" t="s">
        <v>42</v>
      </c>
      <c r="C5" s="86" t="str">
        <f ca="1">IF(ISBLANK($B5),IF(OR(ISBLANK($B4),CELL("row",$B5)-3&gt;$D$1),"","Enter School Name Here"),"")</f>
        <v/>
      </c>
      <c r="D5" s="87"/>
      <c r="E5" s="88" t="s">
        <v>40</v>
      </c>
      <c r="F5" s="89" t="s">
        <v>40</v>
      </c>
      <c r="G5" s="88" t="s">
        <v>41</v>
      </c>
      <c r="H5" s="89" t="s">
        <v>40</v>
      </c>
      <c r="I5" s="90">
        <v>11.21</v>
      </c>
      <c r="J5" s="91">
        <v>11.32</v>
      </c>
      <c r="K5" s="91">
        <v>11.11</v>
      </c>
      <c r="L5" s="92" t="s">
        <v>40</v>
      </c>
      <c r="M5" s="89" t="s">
        <v>40</v>
      </c>
      <c r="N5" s="88" t="s">
        <v>41</v>
      </c>
      <c r="O5" s="89" t="s">
        <v>40</v>
      </c>
      <c r="P5" s="90">
        <v>8.56</v>
      </c>
      <c r="Q5" s="91">
        <v>9.1</v>
      </c>
      <c r="R5" s="93">
        <v>8.85</v>
      </c>
      <c r="S5" s="94" t="s">
        <v>41</v>
      </c>
      <c r="T5" s="95">
        <f t="shared" ref="T5:T23" si="0">IF(ISBLANK($B5),"",
   IF(OR(AND(ISBLANK($E5),ISBLANK($F5),ISBLANK($I5),ISBLANK($J5),ISBLANK($K5),ISBLANK($L5),ISBLANK($M5),ISBLANK($P5),ISBLANK($Q5),ISBLANK($R5),ISBLANK($S5)),OR(LEFT($S5)="y",LEFT($S5)="t",$S5=1)),
      IF(OR(LEFT($S5)="y",LEFT($S5)="t",$S5=1),"DQ","NS"),
      IF(OR(AND(OR(LEFT($E5)="n",LEFT($E5)="f"),ISBLANK($P5),ISBLANK($Q5),ISBLANK($R5)),
                   AND(OR(LEFT($L5)="n",LEFT($L5)="f"),ISBLANK($I5),ISBLANK($J5),ISBLANK($K5)),
                   AND(OR(LEFT($E5)="n",LEFT($E5)="f"),OR(LEFT($L5)="n",LEFT($L5)="f"))),"P",
         IF(OR(LEFT($E5)="n",LEFT($E5)="f"),"P",
            IF(OR( LEFT($H5)="n",LEFT($H5)="f"),2,1)
))))</f>
        <v>1</v>
      </c>
      <c r="U5" s="96">
        <f t="shared" ref="U5:U23" si="1">IF(ISBLANK($B5),"",IF(ISNUMBER($T5),IF(OR(LEFT(F5)="N",LEFT(F5)="f"),0,ROUND(IF(ISBLANK(K5),IF(ISBLANK(J5),ROUND(I5,2),AVERAGE(I5:J5)),MEDIAN(I5:K5)),2)-IF(OR(G5=1,LEFT(G5)="t",LEFT(G5)="y"),10,0)),$T5))</f>
        <v>11.21</v>
      </c>
      <c r="V5" s="97" t="str">
        <f t="shared" ref="V5:V23" si="2">IF(ISBLANK($B5),"",IF(OR(T5="NS",T5="DQ"),$T5,IF(AND(T5="P",W5="P"),"P",IF(OR(T5="",W5=""),IF(W5="","&lt;-","-&gt;"),IF(T5="P","-&gt;",IF(W5="P","&lt;-",IF(T5=W5,"=",IF(T5&gt;W5,"-&gt;","&lt;-"))))))))</f>
        <v>=</v>
      </c>
      <c r="W5" s="98">
        <f t="shared" ref="W5:W23" si="3">IF(ISBLANK($B5),"",
   IF(OR(AND(ISBLANK($E5),ISBLANK($F5),ISBLANK($I5),ISBLANK($J5),ISBLANK($K5),ISBLANK($L5),ISBLANK($M5),ISBLANK($P5),ISBLANK($Q5),ISBLANK($R5),ISBLANK($S5)),OR(LEFT($S5)="y",LEFT($S5)="t",$S5=1)),
      IF(OR(LEFT($S5)="y",LEFT($S5)="t",$S5=1),"DQ","NS"),
      IF(OR(AND(OR(LEFT($E5)="n",LEFT($E5)="f"),ISBLANK($P5),ISBLANK($Q5),ISBLANK($R5)),
                   AND(OR(LEFT($L5)="n",LEFT($L5)="f"),ISBLANK($I5),ISBLANK($J5),ISBLANK($K5)),
                   AND(OR(LEFT($E5)="n",LEFT($E5)="f"),OR(LEFT($L5)="n",LEFT($L5)="f"))),"P",
         IF(OR(LEFT($L5)="n",LEFT($L5)="f"),"P",
            IF(OR( LEFT($O5)="n",LEFT($O5)="f"),2,1)
))))</f>
        <v>1</v>
      </c>
      <c r="X5" s="96">
        <f t="shared" ref="X5:X23" si="4">IF(ISBLANK($B5),"",IF(ISNUMBER($W5),IF(OR(LEFT(M5)="N",LEFT(M5)="f"),0,ROUND(IF(ISBLANK(R5),IF(ISBLANK(Q5),ROUND(P5,2),AVERAGE(P5:Q5)),MEDIAN(P5:R5)),2)-IF(OR(N5=1,LEFT(N5)="t",LEFT(N5)="y"),10,0)),$W5))</f>
        <v>8.85</v>
      </c>
      <c r="Y5" s="99">
        <f t="shared" ref="Y5:Y23" si="5">IF(ISBLANK($B5),"",IF(OR(V5="NS",V5="DQ",V5="P"),$V5,IF(AND(T5=1,W5=1),1,IF(OR(T5=1,W5=1),2,3))))</f>
        <v>1</v>
      </c>
      <c r="Z5" s="100">
        <f t="shared" ref="Z5:Z23" si="6">IF(ISBLANK($B5),"",IF(ISNUMBER(Y5),IF(AND(ISNUMBER(T5),ISNUMBER(W5)),U5+X5,IF(ISNUMBER(T5),U5,X5)),Y5))</f>
        <v>20.060000000000002</v>
      </c>
      <c r="AA5" s="100">
        <f t="shared" ref="AA5:AA23" si="7">IF(ISBLANK($B5),"",IF(ISNUMBER($Y5),(3-Y5)*36000+Z5,$Y5))</f>
        <v>72020.06</v>
      </c>
      <c r="AB5" s="101">
        <f t="shared" ref="AB5:AB23" ca="1" si="8">IF(ISBLANK($B5),"",IF(ISNUMBER(AA5),RANK(AA5,OFFSET($AA$4,0,0,$D$1),0),AA5))</f>
        <v>3</v>
      </c>
      <c r="AC5" s="102">
        <f t="shared" ref="AC5:AC23" ca="1" si="9">IF(ISBLANK($B5),"",IF(ISNUMBER(AB5),COUNT(OFFSET(AB$4,0,0,$D$1,1))+1-RANK(AB5,OFFSET(AB$4,0,0,$D$1,1),0)-RANK(AB5,OFFSET(AB$4,0,0,$D$1,1),1),0))</f>
        <v>0</v>
      </c>
      <c r="AD5" s="96">
        <f t="shared" ref="AD5:AD23" si="10">IF(ISBLANK($B5),"",IF(ISNUMBER(Y5),IF(OR(Y5=1,Y5=3),MAX(U5,X5),IF(V5="&lt;-",U5,X5)),Y5))</f>
        <v>11.21</v>
      </c>
      <c r="AE5" s="103">
        <f t="shared" ref="AE5:AE23" ca="1" si="11">IF(ISBLANK($B5),"",IF(ISNUMBER(Z5),AB5-IF(ISNUMBER(AD5),AD5/(2*MAX(AD$4:AD$104,1)),0),Z5))</f>
        <v>2.5</v>
      </c>
      <c r="AF5" s="104">
        <f t="shared" ref="AF5:AF23" si="12">IF(ISBLANK($B5),"",IF(OR(ISNUMBER($T5),ISNUMBER($W5)),Z5,$T5))</f>
        <v>20.060000000000002</v>
      </c>
      <c r="AG5" s="105">
        <f t="shared" ref="AG5:AG23" si="13">Y5</f>
        <v>1</v>
      </c>
      <c r="AH5" s="105">
        <f t="shared" ref="AH5:AH23" ca="1" si="14">IF(ISBLANK($B5),"",IF(ISNUMBER(AE5),AB5-AI5,AE5))</f>
        <v>0</v>
      </c>
      <c r="AI5" s="106">
        <f t="shared" ref="AI5:AI23" ca="1" si="15">IF(ISBLANK($B5),"",IF(ISNUMBER(AE5),RANK(AE5,OFFSET($AE$4,0,0,$D$1),1),AE5))</f>
        <v>3</v>
      </c>
      <c r="AJ5" s="106">
        <f t="shared" ref="AJ5:AJ23" ca="1" si="16">IF(ISBLANK($B5),"",IF(ISNUMBER(AI5),AI5,IF(AI5="P",$D$1,IF(AI5="NS",$D$1+1,IF(AI5="DQ",$D$1+2)))))</f>
        <v>3</v>
      </c>
    </row>
    <row r="6" spans="1:36" ht="16.5" thickTop="1" thickBot="1" x14ac:dyDescent="0.3">
      <c r="A6" s="107">
        <v>3</v>
      </c>
      <c r="B6" s="85" t="s">
        <v>43</v>
      </c>
      <c r="C6" s="108" t="str">
        <f ca="1">IF(ISBLANK(#REF!),IF(OR(ISBLANK($B5),CELL("row",#REF!)-3&gt;$D$1),"","Enter School Name Here"),"")</f>
        <v/>
      </c>
      <c r="D6" s="109"/>
      <c r="E6" s="110"/>
      <c r="F6" s="111"/>
      <c r="G6" s="110"/>
      <c r="H6" s="111"/>
      <c r="I6" s="112"/>
      <c r="J6" s="113"/>
      <c r="K6" s="113"/>
      <c r="L6" s="114"/>
      <c r="M6" s="111"/>
      <c r="N6" s="110"/>
      <c r="O6" s="111"/>
      <c r="P6" s="112"/>
      <c r="Q6" s="113"/>
      <c r="R6" s="115"/>
      <c r="S6" s="116"/>
      <c r="T6" s="117" t="str">
        <f>IF(ISBLANK(#REF!),"",
   IF(OR(AND(ISBLANK($E6),ISBLANK($F6),ISBLANK($I6),ISBLANK($J6),ISBLANK($K6),ISBLANK($L6),ISBLANK($M6),ISBLANK($P6),ISBLANK($Q6),ISBLANK($R6),ISBLANK($S6)),OR(LEFT($S6)="y",LEFT($S6)="t",$S6=1)),
      IF(OR(LEFT($S6)="y",LEFT($S6)="t",$S6=1),"DQ","NS"),
      IF(OR(AND(OR(LEFT($E6)="n",LEFT($E6)="f"),ISBLANK($P6),ISBLANK($Q6),ISBLANK($R6)),
                   AND(OR(LEFT($L6)="n",LEFT($L6)="f"),ISBLANK($I6),ISBLANK($J6),ISBLANK($K6)),
                   AND(OR(LEFT($E6)="n",LEFT($E6)="f"),OR(LEFT($L6)="n",LEFT($L6)="f"))),"P",
         IF(OR(LEFT($E6)="n",LEFT($E6)="f"),"P",
            IF(OR( LEFT($H6)="n",LEFT($H6)="f"),2,1)
))))</f>
        <v>NS</v>
      </c>
      <c r="U6" s="118" t="str">
        <f>IF(ISBLANK(#REF!),"",IF(ISNUMBER($T6),IF(OR(LEFT(F6)="N",LEFT(F6)="f"),0,ROUND(IF(ISBLANK(K6),IF(ISBLANK(J6),ROUND(I6,2),AVERAGE(I6:J6)),MEDIAN(I6:K6)),2)-IF(OR(G6=1,LEFT(G6)="t",LEFT(G6)="y"),10,0)),$T6))</f>
        <v>NS</v>
      </c>
      <c r="V6" s="119" t="str">
        <f>IF(ISBLANK(#REF!),"",IF(OR(T6="NS",T6="DQ"),$T6,IF(AND(T6="P",W6="P"),"P",IF(OR(T6="",W6=""),IF(W6="","&lt;-","-&gt;"),IF(T6="P","-&gt;",IF(W6="P","&lt;-",IF(T6=W6,"=",IF(T6&gt;W6,"-&gt;","&lt;-"))))))))</f>
        <v>NS</v>
      </c>
      <c r="W6" s="120" t="str">
        <f>IF(ISBLANK(#REF!),"",
   IF(OR(AND(ISBLANK($E6),ISBLANK($F6),ISBLANK($I6),ISBLANK($J6),ISBLANK($K6),ISBLANK($L6),ISBLANK($M6),ISBLANK($P6),ISBLANK($Q6),ISBLANK($R6),ISBLANK($S6)),OR(LEFT($S6)="y",LEFT($S6)="t",$S6=1)),
      IF(OR(LEFT($S6)="y",LEFT($S6)="t",$S6=1),"DQ","NS"),
      IF(OR(AND(OR(LEFT($E6)="n",LEFT($E6)="f"),ISBLANK($P6),ISBLANK($Q6),ISBLANK($R6)),
                   AND(OR(LEFT($L6)="n",LEFT($L6)="f"),ISBLANK($I6),ISBLANK($J6),ISBLANK($K6)),
                   AND(OR(LEFT($E6)="n",LEFT($E6)="f"),OR(LEFT($L6)="n",LEFT($L6)="f"))),"P",
         IF(OR(LEFT($L6)="n",LEFT($L6)="f"),"P",
            IF(OR( LEFT($O6)="n",LEFT($O6)="f"),2,1)
))))</f>
        <v>NS</v>
      </c>
      <c r="X6" s="118" t="str">
        <f>IF(ISBLANK(#REF!),"",IF(ISNUMBER($W6),IF(OR(LEFT(M6)="N",LEFT(M6)="f"),0,ROUND(IF(ISBLANK(R6),IF(ISBLANK(Q6),ROUND(P6,2),AVERAGE(P6:Q6)),MEDIAN(P6:R6)),2)-IF(OR(N6=1,LEFT(N6)="t",LEFT(N6)="y"),10,0)),$W6))</f>
        <v>NS</v>
      </c>
      <c r="Y6" s="121" t="str">
        <f>IF(ISBLANK(#REF!),"",IF(OR(V6="NS",V6="DQ",V6="P"),$V6,IF(AND(T6=1,W6=1),1,IF(OR(T6=1,W6=1),2,3))))</f>
        <v>NS</v>
      </c>
      <c r="Z6" s="122" t="str">
        <f>IF(ISBLANK(#REF!),"",IF(ISNUMBER(Y6),IF(AND(ISNUMBER(T6),ISNUMBER(W6)),U6+X6,IF(ISNUMBER(T6),U6,X6)),Y6))</f>
        <v>NS</v>
      </c>
      <c r="AA6" s="122" t="str">
        <f>IF(ISBLANK(#REF!),"",IF(ISNUMBER($Y6),(3-Y6)*36000+Z6,$Y6))</f>
        <v>NS</v>
      </c>
      <c r="AB6" s="123" t="str">
        <f ca="1">IF(ISBLANK(#REF!),"",IF(ISNUMBER(AA6),RANK(AA6,OFFSET($AA$4,0,0,$D$1),0),AA6))</f>
        <v>NS</v>
      </c>
      <c r="AC6" s="124">
        <f ca="1">IF(ISBLANK(#REF!),"",IF(ISNUMBER(AB6),COUNT(OFFSET(AB$4,0,0,$D$1,1))+1-RANK(AB6,OFFSET(AB$4,0,0,$D$1,1),0)-RANK(AB6,OFFSET(AB$4,0,0,$D$1,1),1),0))</f>
        <v>0</v>
      </c>
      <c r="AD6" s="118" t="str">
        <f>IF(ISBLANK(#REF!),"",IF(ISNUMBER(Y6),IF(OR(Y6=1,Y6=3),MAX(U6,X6),IF(V6="&lt;-",U6,X6)),Y6))</f>
        <v>NS</v>
      </c>
      <c r="AE6" s="125" t="str">
        <f>IF(ISBLANK(#REF!),"",IF(ISNUMBER(Z6),AB6-IF(ISNUMBER(AD6),AD6/(2*MAX(AD$4:AD$104,1)),0),Z6))</f>
        <v>NS</v>
      </c>
      <c r="AF6" s="81" t="str">
        <f>IF(ISBLANK(#REF!),"",IF(OR(ISNUMBER($T6),ISNUMBER($W6)),Z6,$T6))</f>
        <v>NS</v>
      </c>
      <c r="AG6" s="82" t="str">
        <f t="shared" si="13"/>
        <v>NS</v>
      </c>
      <c r="AH6" s="82" t="str">
        <f>IF(ISBLANK(#REF!),"",IF(ISNUMBER(AE6),AB6-AI6,AE6))</f>
        <v>NS</v>
      </c>
      <c r="AI6" s="83" t="str">
        <f ca="1">IF(ISBLANK(#REF!),"",IF(ISNUMBER(AE6),RANK(AE6,OFFSET($AE$4,0,0,$D$1),1),AE6))</f>
        <v>NS</v>
      </c>
      <c r="AJ6" s="83">
        <f ca="1">IF(ISBLANK(#REF!),"",IF(ISNUMBER(AI6),AI6,IF(AI6="P",$D$1,IF(AI6="NS",$D$1+1,IF(AI6="DQ",$D$1+2)))))</f>
        <v>21</v>
      </c>
    </row>
    <row r="7" spans="1:36" ht="16.5" thickTop="1" thickBot="1" x14ac:dyDescent="0.3">
      <c r="A7" s="84">
        <v>4</v>
      </c>
      <c r="B7" s="126" t="s">
        <v>44</v>
      </c>
      <c r="C7" s="86" t="str">
        <f ca="1">IF(ISBLANK($B6),IF(OR(ISBLANK(#REF!),CELL("row",$B6)-3&gt;$D$1),"","Enter School Name Here"),"")</f>
        <v/>
      </c>
      <c r="D7" s="87"/>
      <c r="E7" s="88"/>
      <c r="F7" s="89"/>
      <c r="G7" s="88"/>
      <c r="H7" s="89"/>
      <c r="I7" s="90"/>
      <c r="J7" s="91"/>
      <c r="K7" s="91"/>
      <c r="L7" s="92"/>
      <c r="M7" s="89"/>
      <c r="N7" s="88"/>
      <c r="O7" s="89"/>
      <c r="P7" s="90"/>
      <c r="Q7" s="91"/>
      <c r="R7" s="93"/>
      <c r="S7" s="94"/>
      <c r="T7" s="95" t="str">
        <f>IF(ISBLANK($B6),"",
   IF(OR(AND(ISBLANK($E7),ISBLANK($F7),ISBLANK($I7),ISBLANK($J7),ISBLANK($K7),ISBLANK($L7),ISBLANK($M7),ISBLANK($P7),ISBLANK($Q7),ISBLANK($R7),ISBLANK($S7)),OR(LEFT($S7)="y",LEFT($S7)="t",$S7=1)),
      IF(OR(LEFT($S7)="y",LEFT($S7)="t",$S7=1),"DQ","NS"),
      IF(OR(AND(OR(LEFT($E7)="n",LEFT($E7)="f"),ISBLANK($P7),ISBLANK($Q7),ISBLANK($R7)),
                   AND(OR(LEFT($L7)="n",LEFT($L7)="f"),ISBLANK($I7),ISBLANK($J7),ISBLANK($K7)),
                   AND(OR(LEFT($E7)="n",LEFT($E7)="f"),OR(LEFT($L7)="n",LEFT($L7)="f"))),"P",
         IF(OR(LEFT($E7)="n",LEFT($E7)="f"),"P",
            IF(OR( LEFT($H7)="n",LEFT($H7)="f"),2,1)
))))</f>
        <v>NS</v>
      </c>
      <c r="U7" s="96" t="str">
        <f>IF(ISBLANK($B6),"",IF(ISNUMBER($T7),IF(OR(LEFT(F7)="N",LEFT(F7)="f"),0,ROUND(IF(ISBLANK(K7),IF(ISBLANK(J7),ROUND(I7,2),AVERAGE(I7:J7)),MEDIAN(I7:K7)),2)-IF(OR(G7=1,LEFT(G7)="t",LEFT(G7)="y"),10,0)),$T7))</f>
        <v>NS</v>
      </c>
      <c r="V7" s="97" t="str">
        <f>IF(ISBLANK($B6),"",IF(OR(T7="NS",T7="DQ"),$T7,IF(AND(T7="P",W7="P"),"P",IF(OR(T7="",W7=""),IF(W7="","&lt;-","-&gt;"),IF(T7="P","-&gt;",IF(W7="P","&lt;-",IF(T7=W7,"=",IF(T7&gt;W7,"-&gt;","&lt;-"))))))))</f>
        <v>NS</v>
      </c>
      <c r="W7" s="98" t="str">
        <f>IF(ISBLANK($B6),"",
   IF(OR(AND(ISBLANK($E7),ISBLANK($F7),ISBLANK($I7),ISBLANK($J7),ISBLANK($K7),ISBLANK($L7),ISBLANK($M7),ISBLANK($P7),ISBLANK($Q7),ISBLANK($R7),ISBLANK($S7)),OR(LEFT($S7)="y",LEFT($S7)="t",$S7=1)),
      IF(OR(LEFT($S7)="y",LEFT($S7)="t",$S7=1),"DQ","NS"),
      IF(OR(AND(OR(LEFT($E7)="n",LEFT($E7)="f"),ISBLANK($P7),ISBLANK($Q7),ISBLANK($R7)),
                   AND(OR(LEFT($L7)="n",LEFT($L7)="f"),ISBLANK($I7),ISBLANK($J7),ISBLANK($K7)),
                   AND(OR(LEFT($E7)="n",LEFT($E7)="f"),OR(LEFT($L7)="n",LEFT($L7)="f"))),"P",
         IF(OR(LEFT($L7)="n",LEFT($L7)="f"),"P",
            IF(OR( LEFT($O7)="n",LEFT($O7)="f"),2,1)
))))</f>
        <v>NS</v>
      </c>
      <c r="X7" s="96" t="str">
        <f>IF(ISBLANK($B6),"",IF(ISNUMBER($W7),IF(OR(LEFT(M7)="N",LEFT(M7)="f"),0,ROUND(IF(ISBLANK(R7),IF(ISBLANK(Q7),ROUND(P7,2),AVERAGE(P7:Q7)),MEDIAN(P7:R7)),2)-IF(OR(N7=1,LEFT(N7)="t",LEFT(N7)="y"),10,0)),$W7))</f>
        <v>NS</v>
      </c>
      <c r="Y7" s="99" t="str">
        <f>IF(ISBLANK($B6),"",IF(OR(V7="NS",V7="DQ",V7="P"),$V7,IF(AND(T7=1,W7=1),1,IF(OR(T7=1,W7=1),2,3))))</f>
        <v>NS</v>
      </c>
      <c r="Z7" s="100" t="str">
        <f>IF(ISBLANK($B6),"",IF(ISNUMBER(Y7),IF(AND(ISNUMBER(T7),ISNUMBER(W7)),U7+X7,IF(ISNUMBER(T7),U7,X7)),Y7))</f>
        <v>NS</v>
      </c>
      <c r="AA7" s="100" t="str">
        <f>IF(ISBLANK($B6),"",IF(ISNUMBER($Y7),(3-Y7)*36000+Z7,$Y7))</f>
        <v>NS</v>
      </c>
      <c r="AB7" s="101" t="str">
        <f ca="1">IF(ISBLANK($B6),"",IF(ISNUMBER(AA7),RANK(AA7,OFFSET($AA$4,0,0,$D$1),0),AA7))</f>
        <v>NS</v>
      </c>
      <c r="AC7" s="102">
        <f ca="1">IF(ISBLANK($B6),"",IF(ISNUMBER(AB7),COUNT(OFFSET(AB$4,0,0,$D$1,1))+1-RANK(AB7,OFFSET(AB$4,0,0,$D$1,1),0)-RANK(AB7,OFFSET(AB$4,0,0,$D$1,1),1),0))</f>
        <v>0</v>
      </c>
      <c r="AD7" s="96" t="str">
        <f>IF(ISBLANK($B6),"",IF(ISNUMBER(Y7),IF(OR(Y7=1,Y7=3),MAX(U7,X7),IF(V7="&lt;-",U7,X7)),Y7))</f>
        <v>NS</v>
      </c>
      <c r="AE7" s="103" t="str">
        <f>IF(ISBLANK($B6),"",IF(ISNUMBER(Z7),AB7-IF(ISNUMBER(AD7),AD7/(2*MAX(AD$4:AD$104,1)),0),Z7))</f>
        <v>NS</v>
      </c>
      <c r="AF7" s="104" t="str">
        <f>IF(ISBLANK($B6),"",IF(OR(ISNUMBER($T7),ISNUMBER($W7)),Z7,$T7))</f>
        <v>NS</v>
      </c>
      <c r="AG7" s="105" t="str">
        <f t="shared" si="13"/>
        <v>NS</v>
      </c>
      <c r="AH7" s="105" t="str">
        <f>IF(ISBLANK($B6),"",IF(ISNUMBER(AE7),AB7-AI7,AE7))</f>
        <v>NS</v>
      </c>
      <c r="AI7" s="106" t="str">
        <f ca="1">IF(ISBLANK($B6),"",IF(ISNUMBER(AE7),RANK(AE7,OFFSET($AE$4,0,0,$D$1),1),AE7))</f>
        <v>NS</v>
      </c>
      <c r="AJ7" s="106">
        <f ca="1">IF(ISBLANK($B6),"",IF(ISNUMBER(AI7),AI7,IF(AI7="P",$D$1,IF(AI7="NS",$D$1+1,IF(AI7="DQ",$D$1+2)))))</f>
        <v>21</v>
      </c>
    </row>
    <row r="8" spans="1:36" ht="16.5" thickTop="1" thickBot="1" x14ac:dyDescent="0.3">
      <c r="A8" s="107">
        <v>5</v>
      </c>
      <c r="B8" s="126" t="s">
        <v>45</v>
      </c>
      <c r="C8" s="108" t="str">
        <f ca="1">IF(ISBLANK($B7),IF(OR(ISBLANK($B6),CELL("row",$B7)-3&gt;$D$1),"","Enter School Name Here"),"")</f>
        <v/>
      </c>
      <c r="D8" s="109"/>
      <c r="E8" s="110" t="s">
        <v>40</v>
      </c>
      <c r="F8" s="111" t="s">
        <v>40</v>
      </c>
      <c r="G8" s="110" t="s">
        <v>41</v>
      </c>
      <c r="H8" s="111" t="s">
        <v>41</v>
      </c>
      <c r="I8" s="112">
        <v>4.79</v>
      </c>
      <c r="J8" s="113">
        <v>4.93</v>
      </c>
      <c r="K8" s="113">
        <v>5.25</v>
      </c>
      <c r="L8" s="114" t="s">
        <v>40</v>
      </c>
      <c r="M8" s="111" t="s">
        <v>40</v>
      </c>
      <c r="N8" s="110" t="s">
        <v>41</v>
      </c>
      <c r="O8" s="111" t="s">
        <v>41</v>
      </c>
      <c r="P8" s="112">
        <v>5.67</v>
      </c>
      <c r="Q8" s="113">
        <v>5.34</v>
      </c>
      <c r="R8" s="115">
        <v>5.27</v>
      </c>
      <c r="S8" s="116" t="s">
        <v>41</v>
      </c>
      <c r="T8" s="117">
        <f>IF(ISBLANK($B7),"",
   IF(OR(AND(ISBLANK($E8),ISBLANK($F8),ISBLANK($I8),ISBLANK($J8),ISBLANK($K8),ISBLANK($L8),ISBLANK($M8),ISBLANK($P8),ISBLANK($Q8),ISBLANK($R8),ISBLANK($S8)),OR(LEFT($S8)="y",LEFT($S8)="t",$S8=1)),
      IF(OR(LEFT($S8)="y",LEFT($S8)="t",$S8=1),"DQ","NS"),
      IF(OR(AND(OR(LEFT($E8)="n",LEFT($E8)="f"),ISBLANK($P8),ISBLANK($Q8),ISBLANK($R8)),
                   AND(OR(LEFT($L8)="n",LEFT($L8)="f"),ISBLANK($I8),ISBLANK($J8),ISBLANK($K8)),
                   AND(OR(LEFT($E8)="n",LEFT($E8)="f"),OR(LEFT($L8)="n",LEFT($L8)="f"))),"P",
         IF(OR(LEFT($E8)="n",LEFT($E8)="f"),"P",
            IF(OR( LEFT($H8)="n",LEFT($H8)="f"),2,1)
))))</f>
        <v>2</v>
      </c>
      <c r="U8" s="118">
        <f>IF(ISBLANK($B7),"",IF(ISNUMBER($T8),IF(OR(LEFT(F8)="N",LEFT(F8)="f"),0,ROUND(IF(ISBLANK(K8),IF(ISBLANK(J8),ROUND(I8,2),AVERAGE(I8:J8)),MEDIAN(I8:K8)),2)-IF(OR(G8=1,LEFT(G8)="t",LEFT(G8)="y"),10,0)),$T8))</f>
        <v>4.93</v>
      </c>
      <c r="V8" s="119" t="str">
        <f>IF(ISBLANK($B7),"",IF(OR(T8="NS",T8="DQ"),$T8,IF(AND(T8="P",W8="P"),"P",IF(OR(T8="",W8=""),IF(W8="","&lt;-","-&gt;"),IF(T8="P","-&gt;",IF(W8="P","&lt;-",IF(T8=W8,"=",IF(T8&gt;W8,"-&gt;","&lt;-"))))))))</f>
        <v>=</v>
      </c>
      <c r="W8" s="120">
        <f>IF(ISBLANK($B7),"",
   IF(OR(AND(ISBLANK($E8),ISBLANK($F8),ISBLANK($I8),ISBLANK($J8),ISBLANK($K8),ISBLANK($L8),ISBLANK($M8),ISBLANK($P8),ISBLANK($Q8),ISBLANK($R8),ISBLANK($S8)),OR(LEFT($S8)="y",LEFT($S8)="t",$S8=1)),
      IF(OR(LEFT($S8)="y",LEFT($S8)="t",$S8=1),"DQ","NS"),
      IF(OR(AND(OR(LEFT($E8)="n",LEFT($E8)="f"),ISBLANK($P8),ISBLANK($Q8),ISBLANK($R8)),
                   AND(OR(LEFT($L8)="n",LEFT($L8)="f"),ISBLANK($I8),ISBLANK($J8),ISBLANK($K8)),
                   AND(OR(LEFT($E8)="n",LEFT($E8)="f"),OR(LEFT($L8)="n",LEFT($L8)="f"))),"P",
         IF(OR(LEFT($L8)="n",LEFT($L8)="f"),"P",
            IF(OR( LEFT($O8)="n",LEFT($O8)="f"),2,1)
))))</f>
        <v>2</v>
      </c>
      <c r="X8" s="118">
        <f>IF(ISBLANK($B7),"",IF(ISNUMBER($W8),IF(OR(LEFT(M8)="N",LEFT(M8)="f"),0,ROUND(IF(ISBLANK(R8),IF(ISBLANK(Q8),ROUND(P8,2),AVERAGE(P8:Q8)),MEDIAN(P8:R8)),2)-IF(OR(N8=1,LEFT(N8)="t",LEFT(N8)="y"),10,0)),$W8))</f>
        <v>5.34</v>
      </c>
      <c r="Y8" s="121">
        <f>IF(ISBLANK($B7),"",IF(OR(V8="NS",V8="DQ",V8="P"),$V8,IF(AND(T8=1,W8=1),1,IF(OR(T8=1,W8=1),2,3))))</f>
        <v>3</v>
      </c>
      <c r="Z8" s="122">
        <f>IF(ISBLANK($B7),"",IF(ISNUMBER(Y8),IF(AND(ISNUMBER(T8),ISNUMBER(W8)),U8+X8,IF(ISNUMBER(T8),U8,X8)),Y8))</f>
        <v>10.27</v>
      </c>
      <c r="AA8" s="122">
        <f>IF(ISBLANK($B7),"",IF(ISNUMBER($Y8),(3-Y8)*36000+Z8,$Y8))</f>
        <v>10.27</v>
      </c>
      <c r="AB8" s="123">
        <f ca="1">IF(ISBLANK($B7),"",IF(ISNUMBER(AA8),RANK(AA8,OFFSET($AA$4,0,0,$D$1),0),AA8))</f>
        <v>10</v>
      </c>
      <c r="AC8" s="124">
        <f ca="1">IF(ISBLANK($B7),"",IF(ISNUMBER(AB8),COUNT(OFFSET(AB$4,0,0,$D$1,1))+1-RANK(AB8,OFFSET(AB$4,0,0,$D$1,1),0)-RANK(AB8,OFFSET(AB$4,0,0,$D$1,1),1),0))</f>
        <v>0</v>
      </c>
      <c r="AD8" s="118">
        <f>IF(ISBLANK($B7),"",IF(ISNUMBER(Y8),IF(OR(Y8=1,Y8=3),MAX(U8,X8),IF(V8="&lt;-",U8,X8)),Y8))</f>
        <v>5.34</v>
      </c>
      <c r="AE8" s="125">
        <f ca="1">IF(ISBLANK($B7),"",IF(ISNUMBER(Z8),AB8-IF(ISNUMBER(AD8),AD8/(2*MAX(AD$4:AD$104,1)),0),Z8))</f>
        <v>9.7618198037466541</v>
      </c>
      <c r="AF8" s="81">
        <f>IF(ISBLANK($B7),"",IF(OR(ISNUMBER($T8),ISNUMBER($W8)),Z8,$T8))</f>
        <v>10.27</v>
      </c>
      <c r="AG8" s="82">
        <f t="shared" si="13"/>
        <v>3</v>
      </c>
      <c r="AH8" s="82">
        <f ca="1">IF(ISBLANK($B7),"",IF(ISNUMBER(AE8),AB8-AI8,AE8))</f>
        <v>0</v>
      </c>
      <c r="AI8" s="83">
        <f ca="1">IF(ISBLANK($B7),"",IF(ISNUMBER(AE8),RANK(AE8,OFFSET($AE$4,0,0,$D$1),1),AE8))</f>
        <v>10</v>
      </c>
      <c r="AJ8" s="83">
        <f ca="1">IF(ISBLANK($B7),"",IF(ISNUMBER(AI8),AI8,IF(AI8="P",$D$1,IF(AI8="NS",$D$1+1,IF(AI8="DQ",$D$1+2)))))</f>
        <v>10</v>
      </c>
    </row>
    <row r="9" spans="1:36" ht="16.5" thickTop="1" thickBot="1" x14ac:dyDescent="0.3">
      <c r="A9" s="84">
        <v>6</v>
      </c>
      <c r="B9" s="126" t="s">
        <v>46</v>
      </c>
      <c r="C9" s="86" t="str">
        <f ca="1">IF(ISBLANK(#REF!),IF(OR(ISBLANK($B7),CELL("row",#REF!)-3&gt;$D$1),"","Enter School Name Here"),"")</f>
        <v/>
      </c>
      <c r="D9" s="87"/>
      <c r="E9" s="88" t="s">
        <v>40</v>
      </c>
      <c r="F9" s="89" t="s">
        <v>40</v>
      </c>
      <c r="G9" s="88" t="s">
        <v>41</v>
      </c>
      <c r="H9" s="89" t="s">
        <v>41</v>
      </c>
      <c r="I9" s="90">
        <v>5.41</v>
      </c>
      <c r="J9" s="91">
        <v>6.13</v>
      </c>
      <c r="K9" s="91">
        <v>5.56</v>
      </c>
      <c r="L9" s="92" t="s">
        <v>40</v>
      </c>
      <c r="M9" s="89" t="s">
        <v>40</v>
      </c>
      <c r="N9" s="88" t="s">
        <v>41</v>
      </c>
      <c r="O9" s="89" t="s">
        <v>41</v>
      </c>
      <c r="P9" s="90">
        <v>3.13</v>
      </c>
      <c r="Q9" s="91">
        <v>3.15</v>
      </c>
      <c r="R9" s="93">
        <v>3.13</v>
      </c>
      <c r="S9" s="94" t="s">
        <v>41</v>
      </c>
      <c r="T9" s="95">
        <f>IF(ISBLANK(#REF!),"",
   IF(OR(AND(ISBLANK($E9),ISBLANK($F9),ISBLANK($I9),ISBLANK($J9),ISBLANK($K9),ISBLANK($L9),ISBLANK($M9),ISBLANK($P9),ISBLANK($Q9),ISBLANK($R9),ISBLANK($S9)),OR(LEFT($S9)="y",LEFT($S9)="t",$S9=1)),
      IF(OR(LEFT($S9)="y",LEFT($S9)="t",$S9=1),"DQ","NS"),
      IF(OR(AND(OR(LEFT($E9)="n",LEFT($E9)="f"),ISBLANK($P9),ISBLANK($Q9),ISBLANK($R9)),
                   AND(OR(LEFT($L9)="n",LEFT($L9)="f"),ISBLANK($I9),ISBLANK($J9),ISBLANK($K9)),
                   AND(OR(LEFT($E9)="n",LEFT($E9)="f"),OR(LEFT($L9)="n",LEFT($L9)="f"))),"P",
         IF(OR(LEFT($E9)="n",LEFT($E9)="f"),"P",
            IF(OR( LEFT($H9)="n",LEFT($H9)="f"),2,1)
))))</f>
        <v>2</v>
      </c>
      <c r="U9" s="96">
        <f>IF(ISBLANK(#REF!),"",IF(ISNUMBER($T9),IF(OR(LEFT(F9)="N",LEFT(F9)="f"),0,ROUND(IF(ISBLANK(K9),IF(ISBLANK(J9),ROUND(I9,2),AVERAGE(I9:J9)),MEDIAN(I9:K9)),2)-IF(OR(G9=1,LEFT(G9)="t",LEFT(G9)="y"),10,0)),$T9))</f>
        <v>5.56</v>
      </c>
      <c r="V9" s="97" t="str">
        <f>IF(ISBLANK(#REF!),"",IF(OR(T9="NS",T9="DQ"),$T9,IF(AND(T9="P",W9="P"),"P",IF(OR(T9="",W9=""),IF(W9="","&lt;-","-&gt;"),IF(T9="P","-&gt;",IF(W9="P","&lt;-",IF(T9=W9,"=",IF(T9&gt;W9,"-&gt;","&lt;-"))))))))</f>
        <v>=</v>
      </c>
      <c r="W9" s="98">
        <f>IF(ISBLANK(#REF!),"",
   IF(OR(AND(ISBLANK($E9),ISBLANK($F9),ISBLANK($I9),ISBLANK($J9),ISBLANK($K9),ISBLANK($L9),ISBLANK($M9),ISBLANK($P9),ISBLANK($Q9),ISBLANK($R9),ISBLANK($S9)),OR(LEFT($S9)="y",LEFT($S9)="t",$S9=1)),
      IF(OR(LEFT($S9)="y",LEFT($S9)="t",$S9=1),"DQ","NS"),
      IF(OR(AND(OR(LEFT($E9)="n",LEFT($E9)="f"),ISBLANK($P9),ISBLANK($Q9),ISBLANK($R9)),
                   AND(OR(LEFT($L9)="n",LEFT($L9)="f"),ISBLANK($I9),ISBLANK($J9),ISBLANK($K9)),
                   AND(OR(LEFT($E9)="n",LEFT($E9)="f"),OR(LEFT($L9)="n",LEFT($L9)="f"))),"P",
         IF(OR(LEFT($L9)="n",LEFT($L9)="f"),"P",
            IF(OR( LEFT($O9)="n",LEFT($O9)="f"),2,1)
))))</f>
        <v>2</v>
      </c>
      <c r="X9" s="96">
        <f>IF(ISBLANK(#REF!),"",IF(ISNUMBER($W9),IF(OR(LEFT(M9)="N",LEFT(M9)="f"),0,ROUND(IF(ISBLANK(R9),IF(ISBLANK(Q9),ROUND(P9,2),AVERAGE(P9:Q9)),MEDIAN(P9:R9)),2)-IF(OR(N9=1,LEFT(N9)="t",LEFT(N9)="y"),10,0)),$W9))</f>
        <v>3.13</v>
      </c>
      <c r="Y9" s="99">
        <f>IF(ISBLANK(#REF!),"",IF(OR(V9="NS",V9="DQ",V9="P"),$V9,IF(AND(T9=1,W9=1),1,IF(OR(T9=1,W9=1),2,3))))</f>
        <v>3</v>
      </c>
      <c r="Z9" s="100">
        <f>IF(ISBLANK(#REF!),"",IF(ISNUMBER(Y9),IF(AND(ISNUMBER(T9),ISNUMBER(W9)),U9+X9,IF(ISNUMBER(T9),U9,X9)),Y9))</f>
        <v>8.69</v>
      </c>
      <c r="AA9" s="100">
        <f>IF(ISBLANK(#REF!),"",IF(ISNUMBER($Y9),(3-Y9)*36000+Z9,$Y9))</f>
        <v>8.69</v>
      </c>
      <c r="AB9" s="101">
        <f ca="1">IF(ISBLANK(#REF!),"",IF(ISNUMBER(AA9),RANK(AA9,OFFSET($AA$4,0,0,$D$1),0),AA9))</f>
        <v>12</v>
      </c>
      <c r="AC9" s="102">
        <f ca="1">IF(ISBLANK(#REF!),"",IF(ISNUMBER(AB9),COUNT(OFFSET(AB$4,0,0,$D$1,1))+1-RANK(AB9,OFFSET(AB$4,0,0,$D$1,1),0)-RANK(AB9,OFFSET(AB$4,0,0,$D$1,1),1),0))</f>
        <v>0</v>
      </c>
      <c r="AD9" s="96">
        <f>IF(ISBLANK(#REF!),"",IF(ISNUMBER(Y9),IF(OR(Y9=1,Y9=3),MAX(U9,X9),IF(V9="&lt;-",U9,X9)),Y9))</f>
        <v>5.56</v>
      </c>
      <c r="AE9" s="103">
        <f ca="1">IF(ISBLANK(#REF!),"",IF(ISNUMBER(Z9),AB9-IF(ISNUMBER(AD9),AD9/(2*MAX(AD$4:AD$104,1)),0),Z9))</f>
        <v>11.752007136485281</v>
      </c>
      <c r="AF9" s="104">
        <f>IF(ISBLANK(#REF!),"",IF(OR(ISNUMBER($T9),ISNUMBER($W9)),Z9,$T9))</f>
        <v>8.69</v>
      </c>
      <c r="AG9" s="105">
        <f t="shared" si="13"/>
        <v>3</v>
      </c>
      <c r="AH9" s="105">
        <f ca="1">IF(ISBLANK(#REF!),"",IF(ISNUMBER(AE9),AB9-AI9,AE9))</f>
        <v>0</v>
      </c>
      <c r="AI9" s="106">
        <f ca="1">IF(ISBLANK(#REF!),"",IF(ISNUMBER(AE9),RANK(AE9,OFFSET($AE$4,0,0,$D$1),1),AE9))</f>
        <v>12</v>
      </c>
      <c r="AJ9" s="106">
        <f ca="1">IF(ISBLANK(#REF!),"",IF(ISNUMBER(AI9),AI9,IF(AI9="P",$D$1,IF(AI9="NS",$D$1+1,IF(AI9="DQ",$D$1+2)))))</f>
        <v>12</v>
      </c>
    </row>
    <row r="10" spans="1:36" ht="16.5" thickTop="1" thickBot="1" x14ac:dyDescent="0.3">
      <c r="A10" s="107">
        <v>7</v>
      </c>
      <c r="B10" s="85" t="s">
        <v>47</v>
      </c>
      <c r="C10" s="108" t="str">
        <f ca="1">IF(ISBLANK($B8),IF(OR(ISBLANK(#REF!),CELL("row",$B8)-3&gt;$D$1),"","Enter School Name Here"),"")</f>
        <v/>
      </c>
      <c r="D10" s="109"/>
      <c r="E10" s="110" t="s">
        <v>40</v>
      </c>
      <c r="F10" s="111" t="s">
        <v>40</v>
      </c>
      <c r="G10" s="110" t="s">
        <v>41</v>
      </c>
      <c r="H10" s="111" t="s">
        <v>41</v>
      </c>
      <c r="I10" s="112">
        <v>5.4</v>
      </c>
      <c r="J10" s="113">
        <v>6.5</v>
      </c>
      <c r="K10" s="113">
        <v>5.9</v>
      </c>
      <c r="L10" s="114" t="s">
        <v>40</v>
      </c>
      <c r="M10" s="111" t="s">
        <v>40</v>
      </c>
      <c r="N10" s="110" t="s">
        <v>41</v>
      </c>
      <c r="O10" s="111" t="s">
        <v>41</v>
      </c>
      <c r="P10" s="112">
        <v>5.72</v>
      </c>
      <c r="Q10" s="113">
        <v>5.57</v>
      </c>
      <c r="R10" s="115">
        <v>5.95</v>
      </c>
      <c r="S10" s="116" t="s">
        <v>41</v>
      </c>
      <c r="T10" s="117">
        <f>IF(ISBLANK($B8),"",
   IF(OR(AND(ISBLANK($E10),ISBLANK($F10),ISBLANK($I10),ISBLANK($J10),ISBLANK($K10),ISBLANK($L10),ISBLANK($M10),ISBLANK($P10),ISBLANK($Q10),ISBLANK($R10),ISBLANK($S10)),OR(LEFT($S10)="y",LEFT($S10)="t",$S10=1)),
      IF(OR(LEFT($S10)="y",LEFT($S10)="t",$S10=1),"DQ","NS"),
      IF(OR(AND(OR(LEFT($E10)="n",LEFT($E10)="f"),ISBLANK($P10),ISBLANK($Q10),ISBLANK($R10)),
                   AND(OR(LEFT($L10)="n",LEFT($L10)="f"),ISBLANK($I10),ISBLANK($J10),ISBLANK($K10)),
                   AND(OR(LEFT($E10)="n",LEFT($E10)="f"),OR(LEFT($L10)="n",LEFT($L10)="f"))),"P",
         IF(OR(LEFT($E10)="n",LEFT($E10)="f"),"P",
            IF(OR( LEFT($H10)="n",LEFT($H10)="f"),2,1)
))))</f>
        <v>2</v>
      </c>
      <c r="U10" s="118">
        <f>IF(ISBLANK($B8),"",IF(ISNUMBER($T10),IF(OR(LEFT(F10)="N",LEFT(F10)="f"),0,ROUND(IF(ISBLANK(K10),IF(ISBLANK(J10),ROUND(I10,2),AVERAGE(I10:J10)),MEDIAN(I10:K10)),2)-IF(OR(G10=1,LEFT(G10)="t",LEFT(G10)="y"),10,0)),$T10))</f>
        <v>5.9</v>
      </c>
      <c r="V10" s="119" t="str">
        <f>IF(ISBLANK($B8),"",IF(OR(T10="NS",T10="DQ"),$T10,IF(AND(T10="P",W10="P"),"P",IF(OR(T10="",W10=""),IF(W10="","&lt;-","-&gt;"),IF(T10="P","-&gt;",IF(W10="P","&lt;-",IF(T10=W10,"=",IF(T10&gt;W10,"-&gt;","&lt;-"))))))))</f>
        <v>=</v>
      </c>
      <c r="W10" s="120">
        <f>IF(ISBLANK($B8),"",
   IF(OR(AND(ISBLANK($E10),ISBLANK($F10),ISBLANK($I10),ISBLANK($J10),ISBLANK($K10),ISBLANK($L10),ISBLANK($M10),ISBLANK($P10),ISBLANK($Q10),ISBLANK($R10),ISBLANK($S10)),OR(LEFT($S10)="y",LEFT($S10)="t",$S10=1)),
      IF(OR(LEFT($S10)="y",LEFT($S10)="t",$S10=1),"DQ","NS"),
      IF(OR(AND(OR(LEFT($E10)="n",LEFT($E10)="f"),ISBLANK($P10),ISBLANK($Q10),ISBLANK($R10)),
                   AND(OR(LEFT($L10)="n",LEFT($L10)="f"),ISBLANK($I10),ISBLANK($J10),ISBLANK($K10)),
                   AND(OR(LEFT($E10)="n",LEFT($E10)="f"),OR(LEFT($L10)="n",LEFT($L10)="f"))),"P",
         IF(OR(LEFT($L10)="n",LEFT($L10)="f"),"P",
            IF(OR( LEFT($O10)="n",LEFT($O10)="f"),2,1)
))))</f>
        <v>2</v>
      </c>
      <c r="X10" s="118">
        <f>IF(ISBLANK($B8),"",IF(ISNUMBER($W10),IF(OR(LEFT(M10)="N",LEFT(M10)="f"),0,ROUND(IF(ISBLANK(R10),IF(ISBLANK(Q10),ROUND(P10,2),AVERAGE(P10:Q10)),MEDIAN(P10:R10)),2)-IF(OR(N10=1,LEFT(N10)="t",LEFT(N10)="y"),10,0)),$W10))</f>
        <v>5.72</v>
      </c>
      <c r="Y10" s="121">
        <f>IF(ISBLANK($B8),"",IF(OR(V10="NS",V10="DQ",V10="P"),$V10,IF(AND(T10=1,W10=1),1,IF(OR(T10=1,W10=1),2,3))))</f>
        <v>3</v>
      </c>
      <c r="Z10" s="122">
        <f>IF(ISBLANK($B8),"",IF(ISNUMBER(Y10),IF(AND(ISNUMBER(T10),ISNUMBER(W10)),U10+X10,IF(ISNUMBER(T10),U10,X10)),Y10))</f>
        <v>11.620000000000001</v>
      </c>
      <c r="AA10" s="122">
        <f>IF(ISBLANK($B8),"",IF(ISNUMBER($Y10),(3-Y10)*36000+Z10,$Y10))</f>
        <v>11.620000000000001</v>
      </c>
      <c r="AB10" s="123">
        <f ca="1">IF(ISBLANK($B8),"",IF(ISNUMBER(AA10),RANK(AA10,OFFSET($AA$4,0,0,$D$1),0),AA10))</f>
        <v>9</v>
      </c>
      <c r="AC10" s="124">
        <f ca="1">IF(ISBLANK($B8),"",IF(ISNUMBER(AB10),COUNT(OFFSET(AB$4,0,0,$D$1,1))+1-RANK(AB10,OFFSET(AB$4,0,0,$D$1,1),0)-RANK(AB10,OFFSET(AB$4,0,0,$D$1,1),1),0))</f>
        <v>0</v>
      </c>
      <c r="AD10" s="118">
        <f>IF(ISBLANK($B8),"",IF(ISNUMBER(Y10),IF(OR(Y10=1,Y10=3),MAX(U10,X10),IF(V10="&lt;-",U10,X10)),Y10))</f>
        <v>5.9</v>
      </c>
      <c r="AE10" s="125">
        <f ca="1">IF(ISBLANK($B8),"",IF(ISNUMBER(Z10),AB10-IF(ISNUMBER(AD10),AD10/(2*MAX(AD$4:AD$104,1)),0),Z10))</f>
        <v>8.7368421052631575</v>
      </c>
      <c r="AF10" s="81">
        <f>IF(ISBLANK($B8),"",IF(OR(ISNUMBER($T10),ISNUMBER($W10)),Z10,$T10))</f>
        <v>11.620000000000001</v>
      </c>
      <c r="AG10" s="82">
        <f t="shared" si="13"/>
        <v>3</v>
      </c>
      <c r="AH10" s="82">
        <f ca="1">IF(ISBLANK($B8),"",IF(ISNUMBER(AE10),AB10-AI10,AE10))</f>
        <v>0</v>
      </c>
      <c r="AI10" s="83">
        <f ca="1">IF(ISBLANK($B8),"",IF(ISNUMBER(AE10),RANK(AE10,OFFSET($AE$4,0,0,$D$1),1),AE10))</f>
        <v>9</v>
      </c>
      <c r="AJ10" s="83">
        <f ca="1">IF(ISBLANK($B8),"",IF(ISNUMBER(AI10),AI10,IF(AI10="P",$D$1,IF(AI10="NS",$D$1+1,IF(AI10="DQ",$D$1+2)))))</f>
        <v>9</v>
      </c>
    </row>
    <row r="11" spans="1:36" ht="16.5" thickTop="1" thickBot="1" x14ac:dyDescent="0.3">
      <c r="A11" s="84">
        <v>8</v>
      </c>
      <c r="B11" s="85" t="s">
        <v>48</v>
      </c>
      <c r="C11" s="86" t="str">
        <f ca="1">IF(ISBLANK(#REF!),IF(OR(ISBLANK($B8),CELL("row",#REF!)-3&gt;$D$1),"","Enter School Name Here"),"")</f>
        <v/>
      </c>
      <c r="D11" s="87"/>
      <c r="E11" s="88" t="s">
        <v>40</v>
      </c>
      <c r="F11" s="89" t="s">
        <v>40</v>
      </c>
      <c r="G11" s="88" t="s">
        <v>41</v>
      </c>
      <c r="H11" s="89" t="s">
        <v>41</v>
      </c>
      <c r="I11" s="90">
        <v>4.8</v>
      </c>
      <c r="J11" s="91">
        <v>6.4</v>
      </c>
      <c r="K11" s="91">
        <v>5.5</v>
      </c>
      <c r="L11" s="92" t="s">
        <v>40</v>
      </c>
      <c r="M11" s="89" t="s">
        <v>40</v>
      </c>
      <c r="N11" s="88" t="s">
        <v>41</v>
      </c>
      <c r="O11" s="89" t="s">
        <v>41</v>
      </c>
      <c r="P11" s="90">
        <v>4.71</v>
      </c>
      <c r="Q11" s="91">
        <v>6.4</v>
      </c>
      <c r="R11" s="93">
        <v>6.52</v>
      </c>
      <c r="S11" s="94" t="s">
        <v>41</v>
      </c>
      <c r="T11" s="95">
        <f>IF(ISBLANK(#REF!),"",
   IF(OR(AND(ISBLANK($E11),ISBLANK($F11),ISBLANK($I11),ISBLANK($J11),ISBLANK($K11),ISBLANK($L11),ISBLANK($M11),ISBLANK($P11),ISBLANK($Q11),ISBLANK($R11),ISBLANK($S11)),OR(LEFT($S11)="y",LEFT($S11)="t",$S11=1)),
      IF(OR(LEFT($S11)="y",LEFT($S11)="t",$S11=1),"DQ","NS"),
      IF(OR(AND(OR(LEFT($E11)="n",LEFT($E11)="f"),ISBLANK($P11),ISBLANK($Q11),ISBLANK($R11)),
                   AND(OR(LEFT($L11)="n",LEFT($L11)="f"),ISBLANK($I11),ISBLANK($J11),ISBLANK($K11)),
                   AND(OR(LEFT($E11)="n",LEFT($E11)="f"),OR(LEFT($L11)="n",LEFT($L11)="f"))),"P",
         IF(OR(LEFT($E11)="n",LEFT($E11)="f"),"P",
            IF(OR( LEFT($H11)="n",LEFT($H11)="f"),2,1)
))))</f>
        <v>2</v>
      </c>
      <c r="U11" s="96">
        <f>IF(ISBLANK(#REF!),"",IF(ISNUMBER($T11),IF(OR(LEFT(F11)="N",LEFT(F11)="f"),0,ROUND(IF(ISBLANK(K11),IF(ISBLANK(J11),ROUND(I11,2),AVERAGE(I11:J11)),MEDIAN(I11:K11)),2)-IF(OR(G11=1,LEFT(G11)="t",LEFT(G11)="y"),10,0)),$T11))</f>
        <v>5.5</v>
      </c>
      <c r="V11" s="97" t="str">
        <f>IF(ISBLANK(#REF!),"",IF(OR(T11="NS",T11="DQ"),$T11,IF(AND(T11="P",W11="P"),"P",IF(OR(T11="",W11=""),IF(W11="","&lt;-","-&gt;"),IF(T11="P","-&gt;",IF(W11="P","&lt;-",IF(T11=W11,"=",IF(T11&gt;W11,"-&gt;","&lt;-"))))))))</f>
        <v>=</v>
      </c>
      <c r="W11" s="98">
        <f>IF(ISBLANK(#REF!),"",
   IF(OR(AND(ISBLANK($E11),ISBLANK($F11),ISBLANK($I11),ISBLANK($J11),ISBLANK($K11),ISBLANK($L11),ISBLANK($M11),ISBLANK($P11),ISBLANK($Q11),ISBLANK($R11),ISBLANK($S11)),OR(LEFT($S11)="y",LEFT($S11)="t",$S11=1)),
      IF(OR(LEFT($S11)="y",LEFT($S11)="t",$S11=1),"DQ","NS"),
      IF(OR(AND(OR(LEFT($E11)="n",LEFT($E11)="f"),ISBLANK($P11),ISBLANK($Q11),ISBLANK($R11)),
                   AND(OR(LEFT($L11)="n",LEFT($L11)="f"),ISBLANK($I11),ISBLANK($J11),ISBLANK($K11)),
                   AND(OR(LEFT($E11)="n",LEFT($E11)="f"),OR(LEFT($L11)="n",LEFT($L11)="f"))),"P",
         IF(OR(LEFT($L11)="n",LEFT($L11)="f"),"P",
            IF(OR( LEFT($O11)="n",LEFT($O11)="f"),2,1)
))))</f>
        <v>2</v>
      </c>
      <c r="X11" s="96">
        <f>IF(ISBLANK(#REF!),"",IF(ISNUMBER($W11),IF(OR(LEFT(M11)="N",LEFT(M11)="f"),0,ROUND(IF(ISBLANK(R11),IF(ISBLANK(Q11),ROUND(P11,2),AVERAGE(P11:Q11)),MEDIAN(P11:R11)),2)-IF(OR(N11=1,LEFT(N11)="t",LEFT(N11)="y"),10,0)),$W11))</f>
        <v>6.4</v>
      </c>
      <c r="Y11" s="99">
        <f>IF(ISBLANK(#REF!),"",IF(OR(V11="NS",V11="DQ",V11="P"),$V11,IF(AND(T11=1,W11=1),1,IF(OR(T11=1,W11=1),2,3))))</f>
        <v>3</v>
      </c>
      <c r="Z11" s="100">
        <f>IF(ISBLANK(#REF!),"",IF(ISNUMBER(Y11),IF(AND(ISNUMBER(T11),ISNUMBER(W11)),U11+X11,IF(ISNUMBER(T11),U11,X11)),Y11))</f>
        <v>11.9</v>
      </c>
      <c r="AA11" s="100">
        <f>IF(ISBLANK(#REF!),"",IF(ISNUMBER($Y11),(3-Y11)*36000+Z11,$Y11))</f>
        <v>11.9</v>
      </c>
      <c r="AB11" s="101">
        <f ca="1">IF(ISBLANK(#REF!),"",IF(ISNUMBER(AA11),RANK(AA11,OFFSET($AA$4,0,0,$D$1),0),AA11))</f>
        <v>8</v>
      </c>
      <c r="AC11" s="102">
        <f ca="1">IF(ISBLANK(#REF!),"",IF(ISNUMBER(AB11),COUNT(OFFSET(AB$4,0,0,$D$1,1))+1-RANK(AB11,OFFSET(AB$4,0,0,$D$1,1),0)-RANK(AB11,OFFSET(AB$4,0,0,$D$1,1),1),0))</f>
        <v>0</v>
      </c>
      <c r="AD11" s="96">
        <f>IF(ISBLANK(#REF!),"",IF(ISNUMBER(Y11),IF(OR(Y11=1,Y11=3),MAX(U11,X11),IF(V11="&lt;-",U11,X11)),Y11))</f>
        <v>6.4</v>
      </c>
      <c r="AE11" s="103">
        <f ca="1">IF(ISBLANK(#REF!),"",IF(ISNUMBER(Z11),AB11-IF(ISNUMBER(AD11),AD11/(2*MAX(AD$4:AD$104,1)),0),Z11))</f>
        <v>7.7145405887600358</v>
      </c>
      <c r="AF11" s="104">
        <f>IF(ISBLANK(#REF!),"",IF(OR(ISNUMBER($T11),ISNUMBER($W11)),Z11,$T11))</f>
        <v>11.9</v>
      </c>
      <c r="AG11" s="105">
        <f t="shared" si="13"/>
        <v>3</v>
      </c>
      <c r="AH11" s="105">
        <f ca="1">IF(ISBLANK(#REF!),"",IF(ISNUMBER(AE11),AB11-AI11,AE11))</f>
        <v>0</v>
      </c>
      <c r="AI11" s="106">
        <f ca="1">IF(ISBLANK(#REF!),"",IF(ISNUMBER(AE11),RANK(AE11,OFFSET($AE$4,0,0,$D$1),1),AE11))</f>
        <v>8</v>
      </c>
      <c r="AJ11" s="106">
        <f ca="1">IF(ISBLANK(#REF!),"",IF(ISNUMBER(AI11),AI11,IF(AI11="P",$D$1,IF(AI11="NS",$D$1+1,IF(AI11="DQ",$D$1+2)))))</f>
        <v>8</v>
      </c>
    </row>
    <row r="12" spans="1:36" ht="16.5" thickTop="1" thickBot="1" x14ac:dyDescent="0.3">
      <c r="A12" s="107">
        <v>9</v>
      </c>
      <c r="B12" s="85" t="s">
        <v>49</v>
      </c>
      <c r="C12" s="108" t="str">
        <f ca="1">IF(ISBLANK($B9),IF(OR(ISBLANK(#REF!),CELL("row",$B9)-3&gt;$D$1),"","Enter School Name Here"),"")</f>
        <v/>
      </c>
      <c r="D12" s="109"/>
      <c r="E12" s="110" t="s">
        <v>40</v>
      </c>
      <c r="F12" s="111" t="s">
        <v>40</v>
      </c>
      <c r="G12" s="110" t="s">
        <v>41</v>
      </c>
      <c r="H12" s="111" t="s">
        <v>41</v>
      </c>
      <c r="I12" s="112">
        <v>3.15</v>
      </c>
      <c r="J12" s="113">
        <v>2.96</v>
      </c>
      <c r="K12" s="113"/>
      <c r="L12" s="114" t="s">
        <v>40</v>
      </c>
      <c r="M12" s="111" t="s">
        <v>40</v>
      </c>
      <c r="N12" s="110" t="s">
        <v>41</v>
      </c>
      <c r="O12" s="111" t="s">
        <v>40</v>
      </c>
      <c r="P12" s="112">
        <v>7.68</v>
      </c>
      <c r="Q12" s="113">
        <v>7.53</v>
      </c>
      <c r="R12" s="115"/>
      <c r="S12" s="116" t="s">
        <v>41</v>
      </c>
      <c r="T12" s="117">
        <f>IF(ISBLANK($B9),"",
   IF(OR(AND(ISBLANK($E12),ISBLANK($F12),ISBLANK($I12),ISBLANK($J12),ISBLANK($K12),ISBLANK($L12),ISBLANK($M12),ISBLANK($P12),ISBLANK($Q12),ISBLANK($R12),ISBLANK($S12)),OR(LEFT($S12)="y",LEFT($S12)="t",$S12=1)),
      IF(OR(LEFT($S12)="y",LEFT($S12)="t",$S12=1),"DQ","NS"),
      IF(OR(AND(OR(LEFT($E12)="n",LEFT($E12)="f"),ISBLANK($P12),ISBLANK($Q12),ISBLANK($R12)),
                   AND(OR(LEFT($L12)="n",LEFT($L12)="f"),ISBLANK($I12),ISBLANK($J12),ISBLANK($K12)),
                   AND(OR(LEFT($E12)="n",LEFT($E12)="f"),OR(LEFT($L12)="n",LEFT($L12)="f"))),"P",
         IF(OR(LEFT($E12)="n",LEFT($E12)="f"),"P",
            IF(OR( LEFT($H12)="n",LEFT($H12)="f"),2,1)
))))</f>
        <v>2</v>
      </c>
      <c r="U12" s="118">
        <f>IF(ISBLANK($B9),"",IF(ISNUMBER($T12),IF(OR(LEFT(F12)="N",LEFT(F12)="f"),0,ROUND(IF(ISBLANK(K12),IF(ISBLANK(J12),ROUND(I12,2),AVERAGE(I12:J12)),MEDIAN(I12:K12)),2)-IF(OR(G12=1,LEFT(G12)="t",LEFT(G12)="y"),10,0)),$T12))</f>
        <v>3.06</v>
      </c>
      <c r="V12" s="119" t="str">
        <f>IF(ISBLANK($B9),"",IF(OR(T12="NS",T12="DQ"),$T12,IF(AND(T12="P",W12="P"),"P",IF(OR(T12="",W12=""),IF(W12="","&lt;-","-&gt;"),IF(T12="P","-&gt;",IF(W12="P","&lt;-",IF(T12=W12,"=",IF(T12&gt;W12,"-&gt;","&lt;-"))))))))</f>
        <v>-&gt;</v>
      </c>
      <c r="W12" s="120">
        <f>IF(ISBLANK($B9),"",
   IF(OR(AND(ISBLANK($E12),ISBLANK($F12),ISBLANK($I12),ISBLANK($J12),ISBLANK($K12),ISBLANK($L12),ISBLANK($M12),ISBLANK($P12),ISBLANK($Q12),ISBLANK($R12),ISBLANK($S12)),OR(LEFT($S12)="y",LEFT($S12)="t",$S12=1)),
      IF(OR(LEFT($S12)="y",LEFT($S12)="t",$S12=1),"DQ","NS"),
      IF(OR(AND(OR(LEFT($E12)="n",LEFT($E12)="f"),ISBLANK($P12),ISBLANK($Q12),ISBLANK($R12)),
                   AND(OR(LEFT($L12)="n",LEFT($L12)="f"),ISBLANK($I12),ISBLANK($J12),ISBLANK($K12)),
                   AND(OR(LEFT($E12)="n",LEFT($E12)="f"),OR(LEFT($L12)="n",LEFT($L12)="f"))),"P",
         IF(OR(LEFT($L12)="n",LEFT($L12)="f"),"P",
            IF(OR( LEFT($O12)="n",LEFT($O12)="f"),2,1)
))))</f>
        <v>1</v>
      </c>
      <c r="X12" s="118">
        <f>IF(ISBLANK($B9),"",IF(ISNUMBER($W12),IF(OR(LEFT(M12)="N",LEFT(M12)="f"),0,ROUND(IF(ISBLANK(R12),IF(ISBLANK(Q12),ROUND(P12,2),AVERAGE(P12:Q12)),MEDIAN(P12:R12)),2)-IF(OR(N12=1,LEFT(N12)="t",LEFT(N12)="y"),10,0)),$W12))</f>
        <v>7.61</v>
      </c>
      <c r="Y12" s="121">
        <f>IF(ISBLANK($B9),"",IF(OR(V12="NS",V12="DQ",V12="P"),$V12,IF(AND(T12=1,W12=1),1,IF(OR(T12=1,W12=1),2,3))))</f>
        <v>2</v>
      </c>
      <c r="Z12" s="122">
        <f>IF(ISBLANK($B9),"",IF(ISNUMBER(Y12),IF(AND(ISNUMBER(T12),ISNUMBER(W12)),U12+X12,IF(ISNUMBER(T12),U12,X12)),Y12))</f>
        <v>10.67</v>
      </c>
      <c r="AA12" s="122">
        <f>IF(ISBLANK($B9),"",IF(ISNUMBER($Y12),(3-Y12)*36000+Z12,$Y12))</f>
        <v>36010.67</v>
      </c>
      <c r="AB12" s="123">
        <f ca="1">IF(ISBLANK($B9),"",IF(ISNUMBER(AA12),RANK(AA12,OFFSET($AA$4,0,0,$D$1),0),AA12))</f>
        <v>5</v>
      </c>
      <c r="AC12" s="124">
        <f ca="1">IF(ISBLANK($B9),"",IF(ISNUMBER(AB12),COUNT(OFFSET(AB$4,0,0,$D$1,1))+1-RANK(AB12,OFFSET(AB$4,0,0,$D$1,1),0)-RANK(AB12,OFFSET(AB$4,0,0,$D$1,1),1),0))</f>
        <v>0</v>
      </c>
      <c r="AD12" s="118">
        <f>IF(ISBLANK($B9),"",IF(ISNUMBER(Y12),IF(OR(Y12=1,Y12=3),MAX(U12,X12),IF(V12="&lt;-",U12,X12)),Y12))</f>
        <v>7.61</v>
      </c>
      <c r="AE12" s="125">
        <f ca="1">IF(ISBLANK($B9),"",IF(ISNUMBER(Z12),AB12-IF(ISNUMBER(AD12),AD12/(2*MAX(AD$4:AD$104,1)),0),Z12))</f>
        <v>4.6605709188224802</v>
      </c>
      <c r="AF12" s="81">
        <f>IF(ISBLANK($B9),"",IF(OR(ISNUMBER($T12),ISNUMBER($W12)),Z12,$T12))</f>
        <v>10.67</v>
      </c>
      <c r="AG12" s="82">
        <f t="shared" si="13"/>
        <v>2</v>
      </c>
      <c r="AH12" s="82">
        <f ca="1">IF(ISBLANK($B9),"",IF(ISNUMBER(AE12),AB12-AI12,AE12))</f>
        <v>0</v>
      </c>
      <c r="AI12" s="83">
        <f ca="1">IF(ISBLANK($B9),"",IF(ISNUMBER(AE12),RANK(AE12,OFFSET($AE$4,0,0,$D$1),1),AE12))</f>
        <v>5</v>
      </c>
      <c r="AJ12" s="83">
        <f ca="1">IF(ISBLANK($B9),"",IF(ISNUMBER(AI12),AI12,IF(AI12="P",$D$1,IF(AI12="NS",$D$1+1,IF(AI12="DQ",$D$1+2)))))</f>
        <v>5</v>
      </c>
    </row>
    <row r="13" spans="1:36" ht="16.5" thickTop="1" thickBot="1" x14ac:dyDescent="0.3">
      <c r="A13" s="84">
        <v>10</v>
      </c>
      <c r="B13" s="126" t="s">
        <v>50</v>
      </c>
      <c r="C13" s="86" t="str">
        <f ca="1">IF(ISBLANK($B10),IF(OR(ISBLANK($B9),CELL("row",$B10)-3&gt;$D$1),"","Enter School Name Here"),"")</f>
        <v/>
      </c>
      <c r="D13" s="87"/>
      <c r="E13" s="88" t="s">
        <v>40</v>
      </c>
      <c r="F13" s="89" t="s">
        <v>40</v>
      </c>
      <c r="G13" s="88" t="s">
        <v>41</v>
      </c>
      <c r="H13" s="89" t="s">
        <v>41</v>
      </c>
      <c r="I13" s="90">
        <v>4.1100000000000003</v>
      </c>
      <c r="J13" s="91">
        <v>4.22</v>
      </c>
      <c r="K13" s="91">
        <v>4.46</v>
      </c>
      <c r="L13" s="92" t="s">
        <v>40</v>
      </c>
      <c r="M13" s="89" t="s">
        <v>40</v>
      </c>
      <c r="N13" s="88" t="s">
        <v>41</v>
      </c>
      <c r="O13" s="89" t="s">
        <v>40</v>
      </c>
      <c r="P13" s="90">
        <v>3.32</v>
      </c>
      <c r="Q13" s="91">
        <v>3.01</v>
      </c>
      <c r="R13" s="93">
        <v>3.12</v>
      </c>
      <c r="S13" s="94" t="s">
        <v>41</v>
      </c>
      <c r="T13" s="95">
        <f>IF(ISBLANK($B10),"",
   IF(OR(AND(ISBLANK($E13),ISBLANK($F13),ISBLANK($I13),ISBLANK($J13),ISBLANK($K13),ISBLANK($L13),ISBLANK($M13),ISBLANK($P13),ISBLANK($Q13),ISBLANK($R13),ISBLANK($S13)),OR(LEFT($S13)="y",LEFT($S13)="t",$S13=1)),
      IF(OR(LEFT($S13)="y",LEFT($S13)="t",$S13=1),"DQ","NS"),
      IF(OR(AND(OR(LEFT($E13)="n",LEFT($E13)="f"),ISBLANK($P13),ISBLANK($Q13),ISBLANK($R13)),
                   AND(OR(LEFT($L13)="n",LEFT($L13)="f"),ISBLANK($I13),ISBLANK($J13),ISBLANK($K13)),
                   AND(OR(LEFT($E13)="n",LEFT($E13)="f"),OR(LEFT($L13)="n",LEFT($L13)="f"))),"P",
         IF(OR(LEFT($E13)="n",LEFT($E13)="f"),"P",
            IF(OR( LEFT($H13)="n",LEFT($H13)="f"),2,1)
))))</f>
        <v>2</v>
      </c>
      <c r="U13" s="96">
        <f>IF(ISBLANK($B10),"",IF(ISNUMBER($T13),IF(OR(LEFT(F13)="N",LEFT(F13)="f"),0,ROUND(IF(ISBLANK(K13),IF(ISBLANK(J13),ROUND(I13,2),AVERAGE(I13:J13)),MEDIAN(I13:K13)),2)-IF(OR(G13=1,LEFT(G13)="t",LEFT(G13)="y"),10,0)),$T13))</f>
        <v>4.22</v>
      </c>
      <c r="V13" s="97" t="str">
        <f>IF(ISBLANK($B10),"",IF(OR(T13="NS",T13="DQ"),$T13,IF(AND(T13="P",W13="P"),"P",IF(OR(T13="",W13=""),IF(W13="","&lt;-","-&gt;"),IF(T13="P","-&gt;",IF(W13="P","&lt;-",IF(T13=W13,"=",IF(T13&gt;W13,"-&gt;","&lt;-"))))))))</f>
        <v>-&gt;</v>
      </c>
      <c r="W13" s="98">
        <f>IF(ISBLANK($B10),"",
   IF(OR(AND(ISBLANK($E13),ISBLANK($F13),ISBLANK($I13),ISBLANK($J13),ISBLANK($K13),ISBLANK($L13),ISBLANK($M13),ISBLANK($P13),ISBLANK($Q13),ISBLANK($R13),ISBLANK($S13)),OR(LEFT($S13)="y",LEFT($S13)="t",$S13=1)),
      IF(OR(LEFT($S13)="y",LEFT($S13)="t",$S13=1),"DQ","NS"),
      IF(OR(AND(OR(LEFT($E13)="n",LEFT($E13)="f"),ISBLANK($P13),ISBLANK($Q13),ISBLANK($R13)),
                   AND(OR(LEFT($L13)="n",LEFT($L13)="f"),ISBLANK($I13),ISBLANK($J13),ISBLANK($K13)),
                   AND(OR(LEFT($E13)="n",LEFT($E13)="f"),OR(LEFT($L13)="n",LEFT($L13)="f"))),"P",
         IF(OR(LEFT($L13)="n",LEFT($L13)="f"),"P",
            IF(OR( LEFT($O13)="n",LEFT($O13)="f"),2,1)
))))</f>
        <v>1</v>
      </c>
      <c r="X13" s="96">
        <f>IF(ISBLANK($B10),"",IF(ISNUMBER($W13),IF(OR(LEFT(M13)="N",LEFT(M13)="f"),0,ROUND(IF(ISBLANK(R13),IF(ISBLANK(Q13),ROUND(P13,2),AVERAGE(P13:Q13)),MEDIAN(P13:R13)),2)-IF(OR(N13=1,LEFT(N13)="t",LEFT(N13)="y"),10,0)),$W13))</f>
        <v>3.12</v>
      </c>
      <c r="Y13" s="99">
        <f>IF(ISBLANK($B10),"",IF(OR(V13="NS",V13="DQ",V13="P"),$V13,IF(AND(T13=1,W13=1),1,IF(OR(T13=1,W13=1),2,3))))</f>
        <v>2</v>
      </c>
      <c r="Z13" s="100">
        <f>IF(ISBLANK($B10),"",IF(ISNUMBER(Y13),IF(AND(ISNUMBER(T13),ISNUMBER(W13)),U13+X13,IF(ISNUMBER(T13),U13,X13)),Y13))</f>
        <v>7.34</v>
      </c>
      <c r="AA13" s="100">
        <f>IF(ISBLANK($B10),"",IF(ISNUMBER($Y13),(3-Y13)*36000+Z13,$Y13))</f>
        <v>36007.339999999997</v>
      </c>
      <c r="AB13" s="101">
        <f ca="1">IF(ISBLANK($B10),"",IF(ISNUMBER(AA13),RANK(AA13,OFFSET($AA$4,0,0,$D$1),0),AA13))</f>
        <v>6</v>
      </c>
      <c r="AC13" s="102">
        <f ca="1">IF(ISBLANK($B10),"",IF(ISNUMBER(AB13),COUNT(OFFSET(AB$4,0,0,$D$1,1))+1-RANK(AB13,OFFSET(AB$4,0,0,$D$1,1),0)-RANK(AB13,OFFSET(AB$4,0,0,$D$1,1),1),0))</f>
        <v>0</v>
      </c>
      <c r="AD13" s="96">
        <f>IF(ISBLANK($B10),"",IF(ISNUMBER(Y13),IF(OR(Y13=1,Y13=3),MAX(U13,X13),IF(V13="&lt;-",U13,X13)),Y13))</f>
        <v>3.12</v>
      </c>
      <c r="AE13" s="103">
        <f ca="1">IF(ISBLANK($B10),"",IF(ISNUMBER(Z13),AB13-IF(ISNUMBER(AD13),AD13/(2*MAX(AD$4:AD$104,1)),0),Z13))</f>
        <v>5.8608385370205172</v>
      </c>
      <c r="AF13" s="104">
        <f>IF(ISBLANK($B10),"",IF(OR(ISNUMBER($T13),ISNUMBER($W13)),Z13,$T13))</f>
        <v>7.34</v>
      </c>
      <c r="AG13" s="105">
        <f t="shared" si="13"/>
        <v>2</v>
      </c>
      <c r="AH13" s="105">
        <f ca="1">IF(ISBLANK($B10),"",IF(ISNUMBER(AE13),AB13-AI13,AE13))</f>
        <v>0</v>
      </c>
      <c r="AI13" s="106">
        <f ca="1">IF(ISBLANK($B10),"",IF(ISNUMBER(AE13),RANK(AE13,OFFSET($AE$4,0,0,$D$1),1),AE13))</f>
        <v>6</v>
      </c>
      <c r="AJ13" s="106">
        <f ca="1">IF(ISBLANK($B10),"",IF(ISNUMBER(AI13),AI13,IF(AI13="P",$D$1,IF(AI13="NS",$D$1+1,IF(AI13="DQ",$D$1+2)))))</f>
        <v>6</v>
      </c>
    </row>
    <row r="14" spans="1:36" ht="16.5" thickTop="1" thickBot="1" x14ac:dyDescent="0.3">
      <c r="A14" s="107">
        <v>11</v>
      </c>
      <c r="B14" s="126" t="s">
        <v>51</v>
      </c>
      <c r="C14" s="108" t="str">
        <f ca="1">IF(ISBLANK(#REF!),IF(OR(ISBLANK($B10),CELL("row",#REF!)-3&gt;$D$1),"","Enter School Name Here"),"")</f>
        <v/>
      </c>
      <c r="D14" s="109"/>
      <c r="E14" s="110" t="s">
        <v>40</v>
      </c>
      <c r="F14" s="111" t="s">
        <v>40</v>
      </c>
      <c r="G14" s="110" t="s">
        <v>41</v>
      </c>
      <c r="H14" s="111" t="s">
        <v>40</v>
      </c>
      <c r="I14" s="112">
        <v>9.6999999999999993</v>
      </c>
      <c r="J14" s="113">
        <v>10.029999999999999</v>
      </c>
      <c r="K14" s="113">
        <v>10.1</v>
      </c>
      <c r="L14" s="114" t="s">
        <v>40</v>
      </c>
      <c r="M14" s="111" t="s">
        <v>40</v>
      </c>
      <c r="N14" s="110" t="s">
        <v>41</v>
      </c>
      <c r="O14" s="111" t="s">
        <v>40</v>
      </c>
      <c r="P14" s="112">
        <v>5.5</v>
      </c>
      <c r="Q14" s="113">
        <v>6.12</v>
      </c>
      <c r="R14" s="115">
        <v>5.94</v>
      </c>
      <c r="S14" s="116" t="s">
        <v>41</v>
      </c>
      <c r="T14" s="117">
        <f>IF(ISBLANK(#REF!),"",
   IF(OR(AND(ISBLANK($E14),ISBLANK($F14),ISBLANK($I14),ISBLANK($J14),ISBLANK($K14),ISBLANK($L14),ISBLANK($M14),ISBLANK($P14),ISBLANK($Q14),ISBLANK($R14),ISBLANK($S14)),OR(LEFT($S14)="y",LEFT($S14)="t",$S14=1)),
      IF(OR(LEFT($S14)="y",LEFT($S14)="t",$S14=1),"DQ","NS"),
      IF(OR(AND(OR(LEFT($E14)="n",LEFT($E14)="f"),ISBLANK($P14),ISBLANK($Q14),ISBLANK($R14)),
                   AND(OR(LEFT($L14)="n",LEFT($L14)="f"),ISBLANK($I14),ISBLANK($J14),ISBLANK($K14)),
                   AND(OR(LEFT($E14)="n",LEFT($E14)="f"),OR(LEFT($L14)="n",LEFT($L14)="f"))),"P",
         IF(OR(LEFT($E14)="n",LEFT($E14)="f"),"P",
            IF(OR( LEFT($H14)="n",LEFT($H14)="f"),2,1)
))))</f>
        <v>1</v>
      </c>
      <c r="U14" s="118">
        <f>IF(ISBLANK(#REF!),"",IF(ISNUMBER($T14),IF(OR(LEFT(F14)="N",LEFT(F14)="f"),0,ROUND(IF(ISBLANK(K14),IF(ISBLANK(J14),ROUND(I14,2),AVERAGE(I14:J14)),MEDIAN(I14:K14)),2)-IF(OR(G14=1,LEFT(G14)="t",LEFT(G14)="y"),10,0)),$T14))</f>
        <v>10.029999999999999</v>
      </c>
      <c r="V14" s="119" t="str">
        <f>IF(ISBLANK(#REF!),"",IF(OR(T14="NS",T14="DQ"),$T14,IF(AND(T14="P",W14="P"),"P",IF(OR(T14="",W14=""),IF(W14="","&lt;-","-&gt;"),IF(T14="P","-&gt;",IF(W14="P","&lt;-",IF(T14=W14,"=",IF(T14&gt;W14,"-&gt;","&lt;-"))))))))</f>
        <v>=</v>
      </c>
      <c r="W14" s="120">
        <f>IF(ISBLANK(#REF!),"",
   IF(OR(AND(ISBLANK($E14),ISBLANK($F14),ISBLANK($I14),ISBLANK($J14),ISBLANK($K14),ISBLANK($L14),ISBLANK($M14),ISBLANK($P14),ISBLANK($Q14),ISBLANK($R14),ISBLANK($S14)),OR(LEFT($S14)="y",LEFT($S14)="t",$S14=1)),
      IF(OR(LEFT($S14)="y",LEFT($S14)="t",$S14=1),"DQ","NS"),
      IF(OR(AND(OR(LEFT($E14)="n",LEFT($E14)="f"),ISBLANK($P14),ISBLANK($Q14),ISBLANK($R14)),
                   AND(OR(LEFT($L14)="n",LEFT($L14)="f"),ISBLANK($I14),ISBLANK($J14),ISBLANK($K14)),
                   AND(OR(LEFT($E14)="n",LEFT($E14)="f"),OR(LEFT($L14)="n",LEFT($L14)="f"))),"P",
         IF(OR(LEFT($L14)="n",LEFT($L14)="f"),"P",
            IF(OR( LEFT($O14)="n",LEFT($O14)="f"),2,1)
))))</f>
        <v>1</v>
      </c>
      <c r="X14" s="118">
        <f>IF(ISBLANK(#REF!),"",IF(ISNUMBER($W14),IF(OR(LEFT(M14)="N",LEFT(M14)="f"),0,ROUND(IF(ISBLANK(R14),IF(ISBLANK(Q14),ROUND(P14,2),AVERAGE(P14:Q14)),MEDIAN(P14:R14)),2)-IF(OR(N14=1,LEFT(N14)="t",LEFT(N14)="y"),10,0)),$W14))</f>
        <v>5.94</v>
      </c>
      <c r="Y14" s="121">
        <f>IF(ISBLANK(#REF!),"",IF(OR(V14="NS",V14="DQ",V14="P"),$V14,IF(AND(T14=1,W14=1),1,IF(OR(T14=1,W14=1),2,3))))</f>
        <v>1</v>
      </c>
      <c r="Z14" s="122">
        <f>IF(ISBLANK(#REF!),"",IF(ISNUMBER(Y14),IF(AND(ISNUMBER(T14),ISNUMBER(W14)),U14+X14,IF(ISNUMBER(T14),U14,X14)),Y14))</f>
        <v>15.969999999999999</v>
      </c>
      <c r="AA14" s="122">
        <f>IF(ISBLANK(#REF!),"",IF(ISNUMBER($Y14),(3-Y14)*36000+Z14,$Y14))</f>
        <v>72015.97</v>
      </c>
      <c r="AB14" s="123">
        <f ca="1">IF(ISBLANK(#REF!),"",IF(ISNUMBER(AA14),RANK(AA14,OFFSET($AA$4,0,0,$D$1),0),AA14))</f>
        <v>4</v>
      </c>
      <c r="AC14" s="124">
        <f ca="1">IF(ISBLANK(#REF!),"",IF(ISNUMBER(AB14),COUNT(OFFSET(AB$4,0,0,$D$1,1))+1-RANK(AB14,OFFSET(AB$4,0,0,$D$1,1),0)-RANK(AB14,OFFSET(AB$4,0,0,$D$1,1),1),0))</f>
        <v>0</v>
      </c>
      <c r="AD14" s="118">
        <f>IF(ISBLANK(#REF!),"",IF(ISNUMBER(Y14),IF(OR(Y14=1,Y14=3),MAX(U14,X14),IF(V14="&lt;-",U14,X14)),Y14))</f>
        <v>10.029999999999999</v>
      </c>
      <c r="AE14" s="125">
        <f ca="1">IF(ISBLANK(#REF!),"",IF(ISNUMBER(Z14),AB14-IF(ISNUMBER(AD14),AD14/(2*MAX(AD$4:AD$104,1)),0),Z14))</f>
        <v>3.5526315789473686</v>
      </c>
      <c r="AF14" s="81">
        <f>IF(ISBLANK(#REF!),"",IF(OR(ISNUMBER($T14),ISNUMBER($W14)),Z14,$T14))</f>
        <v>15.969999999999999</v>
      </c>
      <c r="AG14" s="82">
        <f t="shared" si="13"/>
        <v>1</v>
      </c>
      <c r="AH14" s="82">
        <f ca="1">IF(ISBLANK(#REF!),"",IF(ISNUMBER(AE14),AB14-AI14,AE14))</f>
        <v>0</v>
      </c>
      <c r="AI14" s="83">
        <f ca="1">IF(ISBLANK(#REF!),"",IF(ISNUMBER(AE14),RANK(AE14,OFFSET($AE$4,0,0,$D$1),1),AE14))</f>
        <v>4</v>
      </c>
      <c r="AJ14" s="83">
        <f ca="1">IF(ISBLANK(#REF!),"",IF(ISNUMBER(AI14),AI14,IF(AI14="P",$D$1,IF(AI14="NS",$D$1+1,IF(AI14="DQ",$D$1+2)))))</f>
        <v>4</v>
      </c>
    </row>
    <row r="15" spans="1:36" ht="16.5" thickTop="1" thickBot="1" x14ac:dyDescent="0.3">
      <c r="A15" s="84">
        <v>12</v>
      </c>
      <c r="B15" s="126" t="s">
        <v>52</v>
      </c>
      <c r="C15" s="86" t="str">
        <f ca="1">IF(ISBLANK($B11),IF(OR(ISBLANK(#REF!),CELL("row",$B11)-3&gt;$D$1),"","Enter School Name Here"),"")</f>
        <v/>
      </c>
      <c r="D15" s="87"/>
      <c r="E15" s="88" t="s">
        <v>40</v>
      </c>
      <c r="F15" s="89" t="s">
        <v>40</v>
      </c>
      <c r="G15" s="88" t="s">
        <v>41</v>
      </c>
      <c r="H15" s="89" t="s">
        <v>40</v>
      </c>
      <c r="I15" s="90">
        <v>10.62</v>
      </c>
      <c r="J15" s="91">
        <v>11.44</v>
      </c>
      <c r="K15" s="91">
        <v>10.44</v>
      </c>
      <c r="L15" s="92" t="s">
        <v>40</v>
      </c>
      <c r="M15" s="89" t="s">
        <v>40</v>
      </c>
      <c r="N15" s="88" t="s">
        <v>41</v>
      </c>
      <c r="O15" s="89" t="s">
        <v>40</v>
      </c>
      <c r="P15" s="90">
        <v>10.09</v>
      </c>
      <c r="Q15" s="91">
        <v>10.119999999999999</v>
      </c>
      <c r="R15" s="93">
        <v>9.92</v>
      </c>
      <c r="S15" s="94" t="s">
        <v>41</v>
      </c>
      <c r="T15" s="95">
        <f>IF(ISBLANK($B11),"",
   IF(OR(AND(ISBLANK($E15),ISBLANK($F15),ISBLANK($I15),ISBLANK($J15),ISBLANK($K15),ISBLANK($L15),ISBLANK($M15),ISBLANK($P15),ISBLANK($Q15),ISBLANK($R15),ISBLANK($S15)),OR(LEFT($S15)="y",LEFT($S15)="t",$S15=1)),
      IF(OR(LEFT($S15)="y",LEFT($S15)="t",$S15=1),"DQ","NS"),
      IF(OR(AND(OR(LEFT($E15)="n",LEFT($E15)="f"),ISBLANK($P15),ISBLANK($Q15),ISBLANK($R15)),
                   AND(OR(LEFT($L15)="n",LEFT($L15)="f"),ISBLANK($I15),ISBLANK($J15),ISBLANK($K15)),
                   AND(OR(LEFT($E15)="n",LEFT($E15)="f"),OR(LEFT($L15)="n",LEFT($L15)="f"))),"P",
         IF(OR(LEFT($E15)="n",LEFT($E15)="f"),"P",
            IF(OR( LEFT($H15)="n",LEFT($H15)="f"),2,1)
))))</f>
        <v>1</v>
      </c>
      <c r="U15" s="96">
        <f>IF(ISBLANK($B11),"",IF(ISNUMBER($T15),IF(OR(LEFT(F15)="N",LEFT(F15)="f"),0,ROUND(IF(ISBLANK(K15),IF(ISBLANK(J15),ROUND(I15,2),AVERAGE(I15:J15)),MEDIAN(I15:K15)),2)-IF(OR(G15=1,LEFT(G15)="t",LEFT(G15)="y"),10,0)),$T15))</f>
        <v>10.62</v>
      </c>
      <c r="V15" s="97" t="str">
        <f>IF(ISBLANK($B11),"",IF(OR(T15="NS",T15="DQ"),$T15,IF(AND(T15="P",W15="P"),"P",IF(OR(T15="",W15=""),IF(W15="","&lt;-","-&gt;"),IF(T15="P","-&gt;",IF(W15="P","&lt;-",IF(T15=W15,"=",IF(T15&gt;W15,"-&gt;","&lt;-"))))))))</f>
        <v>=</v>
      </c>
      <c r="W15" s="98">
        <f>IF(ISBLANK($B11),"",
   IF(OR(AND(ISBLANK($E15),ISBLANK($F15),ISBLANK($I15),ISBLANK($J15),ISBLANK($K15),ISBLANK($L15),ISBLANK($M15),ISBLANK($P15),ISBLANK($Q15),ISBLANK($R15),ISBLANK($S15)),OR(LEFT($S15)="y",LEFT($S15)="t",$S15=1)),
      IF(OR(LEFT($S15)="y",LEFT($S15)="t",$S15=1),"DQ","NS"),
      IF(OR(AND(OR(LEFT($E15)="n",LEFT($E15)="f"),ISBLANK($P15),ISBLANK($Q15),ISBLANK($R15)),
                   AND(OR(LEFT($L15)="n",LEFT($L15)="f"),ISBLANK($I15),ISBLANK($J15),ISBLANK($K15)),
                   AND(OR(LEFT($E15)="n",LEFT($E15)="f"),OR(LEFT($L15)="n",LEFT($L15)="f"))),"P",
         IF(OR(LEFT($L15)="n",LEFT($L15)="f"),"P",
            IF(OR( LEFT($O15)="n",LEFT($O15)="f"),2,1)
))))</f>
        <v>1</v>
      </c>
      <c r="X15" s="96">
        <f>IF(ISBLANK($B11),"",IF(ISNUMBER($W15),IF(OR(LEFT(M15)="N",LEFT(M15)="f"),0,ROUND(IF(ISBLANK(R15),IF(ISBLANK(Q15),ROUND(P15,2),AVERAGE(P15:Q15)),MEDIAN(P15:R15)),2)-IF(OR(N15=1,LEFT(N15)="t",LEFT(N15)="y"),10,0)),$W15))</f>
        <v>10.09</v>
      </c>
      <c r="Y15" s="99">
        <f>IF(ISBLANK($B11),"",IF(OR(V15="NS",V15="DQ",V15="P"),$V15,IF(AND(T15=1,W15=1),1,IF(OR(T15=1,W15=1),2,3))))</f>
        <v>1</v>
      </c>
      <c r="Z15" s="100">
        <f>IF(ISBLANK($B11),"",IF(ISNUMBER(Y15),IF(AND(ISNUMBER(T15),ISNUMBER(W15)),U15+X15,IF(ISNUMBER(T15),U15,X15)),Y15))</f>
        <v>20.71</v>
      </c>
      <c r="AA15" s="100">
        <f>IF(ISBLANK($B11),"",IF(ISNUMBER($Y15),(3-Y15)*36000+Z15,$Y15))</f>
        <v>72020.710000000006</v>
      </c>
      <c r="AB15" s="101">
        <f ca="1">IF(ISBLANK($B11),"",IF(ISNUMBER(AA15),RANK(AA15,OFFSET($AA$4,0,0,$D$1),0),AA15))</f>
        <v>2</v>
      </c>
      <c r="AC15" s="102">
        <f ca="1">IF(ISBLANK($B11),"",IF(ISNUMBER(AB15),COUNT(OFFSET(AB$4,0,0,$D$1,1))+1-RANK(AB15,OFFSET(AB$4,0,0,$D$1,1),0)-RANK(AB15,OFFSET(AB$4,0,0,$D$1,1),1),0))</f>
        <v>0</v>
      </c>
      <c r="AD15" s="96">
        <f>IF(ISBLANK($B11),"",IF(ISNUMBER(Y15),IF(OR(Y15=1,Y15=3),MAX(U15,X15),IF(V15="&lt;-",U15,X15)),Y15))</f>
        <v>10.62</v>
      </c>
      <c r="AE15" s="103">
        <f ca="1">IF(ISBLANK($B11),"",IF(ISNUMBER(Z15),AB15-IF(ISNUMBER(AD15),AD15/(2*MAX(AD$4:AD$104,1)),0),Z15))</f>
        <v>1.5263157894736843</v>
      </c>
      <c r="AF15" s="104">
        <f>IF(ISBLANK($B11),"",IF(OR(ISNUMBER($T15),ISNUMBER($W15)),Z15,$T15))</f>
        <v>20.71</v>
      </c>
      <c r="AG15" s="105">
        <f t="shared" si="13"/>
        <v>1</v>
      </c>
      <c r="AH15" s="105">
        <f ca="1">IF(ISBLANK($B11),"",IF(ISNUMBER(AE15),AB15-AI15,AE15))</f>
        <v>0</v>
      </c>
      <c r="AI15" s="106">
        <f ca="1">IF(ISBLANK($B11),"",IF(ISNUMBER(AE15),RANK(AE15,OFFSET($AE$4,0,0,$D$1),1),AE15))</f>
        <v>2</v>
      </c>
      <c r="AJ15" s="106">
        <f ca="1">IF(ISBLANK($B11),"",IF(ISNUMBER(AI15),AI15,IF(AI15="P",$D$1,IF(AI15="NS",$D$1+1,IF(AI15="DQ",$D$1+2)))))</f>
        <v>2</v>
      </c>
    </row>
    <row r="16" spans="1:36" ht="16.5" thickTop="1" thickBot="1" x14ac:dyDescent="0.3">
      <c r="A16" s="107">
        <v>13</v>
      </c>
      <c r="B16" s="126" t="s">
        <v>53</v>
      </c>
      <c r="C16" s="108" t="str">
        <f ca="1">IF(ISBLANK(#REF!),IF(OR(ISBLANK($B11),CELL("row",#REF!)-3&gt;$D$1),"","Enter School Name Here"),"")</f>
        <v/>
      </c>
      <c r="D16" s="109"/>
      <c r="E16" s="110"/>
      <c r="F16" s="111"/>
      <c r="G16" s="110"/>
      <c r="H16" s="111"/>
      <c r="I16" s="112"/>
      <c r="J16" s="113"/>
      <c r="K16" s="113"/>
      <c r="L16" s="114"/>
      <c r="M16" s="111"/>
      <c r="N16" s="110"/>
      <c r="O16" s="111"/>
      <c r="P16" s="112"/>
      <c r="Q16" s="113"/>
      <c r="R16" s="115"/>
      <c r="S16" s="116"/>
      <c r="T16" s="117" t="str">
        <f>IF(ISBLANK(#REF!),"",
   IF(OR(AND(ISBLANK($E16),ISBLANK($F16),ISBLANK($I16),ISBLANK($J16),ISBLANK($K16),ISBLANK($L16),ISBLANK($M16),ISBLANK($P16),ISBLANK($Q16),ISBLANK($R16),ISBLANK($S16)),OR(LEFT($S16)="y",LEFT($S16)="t",$S16=1)),
      IF(OR(LEFT($S16)="y",LEFT($S16)="t",$S16=1),"DQ","NS"),
      IF(OR(AND(OR(LEFT($E16)="n",LEFT($E16)="f"),ISBLANK($P16),ISBLANK($Q16),ISBLANK($R16)),
                   AND(OR(LEFT($L16)="n",LEFT($L16)="f"),ISBLANK($I16),ISBLANK($J16),ISBLANK($K16)),
                   AND(OR(LEFT($E16)="n",LEFT($E16)="f"),OR(LEFT($L16)="n",LEFT($L16)="f"))),"P",
         IF(OR(LEFT($E16)="n",LEFT($E16)="f"),"P",
            IF(OR( LEFT($H16)="n",LEFT($H16)="f"),2,1)
))))</f>
        <v>NS</v>
      </c>
      <c r="U16" s="118" t="str">
        <f>IF(ISBLANK(#REF!),"",IF(ISNUMBER($T16),IF(OR(LEFT(F16)="N",LEFT(F16)="f"),0,ROUND(IF(ISBLANK(K16),IF(ISBLANK(J16),ROUND(I16,2),AVERAGE(I16:J16)),MEDIAN(I16:K16)),2)-IF(OR(G16=1,LEFT(G16)="t",LEFT(G16)="y"),10,0)),$T16))</f>
        <v>NS</v>
      </c>
      <c r="V16" s="119" t="str">
        <f>IF(ISBLANK(#REF!),"",IF(OR(T16="NS",T16="DQ"),$T16,IF(AND(T16="P",W16="P"),"P",IF(OR(T16="",W16=""),IF(W16="","&lt;-","-&gt;"),IF(T16="P","-&gt;",IF(W16="P","&lt;-",IF(T16=W16,"=",IF(T16&gt;W16,"-&gt;","&lt;-"))))))))</f>
        <v>NS</v>
      </c>
      <c r="W16" s="120" t="str">
        <f>IF(ISBLANK(#REF!),"",
   IF(OR(AND(ISBLANK($E16),ISBLANK($F16),ISBLANK($I16),ISBLANK($J16),ISBLANK($K16),ISBLANK($L16),ISBLANK($M16),ISBLANK($P16),ISBLANK($Q16),ISBLANK($R16),ISBLANK($S16)),OR(LEFT($S16)="y",LEFT($S16)="t",$S16=1)),
      IF(OR(LEFT($S16)="y",LEFT($S16)="t",$S16=1),"DQ","NS"),
      IF(OR(AND(OR(LEFT($E16)="n",LEFT($E16)="f"),ISBLANK($P16),ISBLANK($Q16),ISBLANK($R16)),
                   AND(OR(LEFT($L16)="n",LEFT($L16)="f"),ISBLANK($I16),ISBLANK($J16),ISBLANK($K16)),
                   AND(OR(LEFT($E16)="n",LEFT($E16)="f"),OR(LEFT($L16)="n",LEFT($L16)="f"))),"P",
         IF(OR(LEFT($L16)="n",LEFT($L16)="f"),"P",
            IF(OR( LEFT($O16)="n",LEFT($O16)="f"),2,1)
))))</f>
        <v>NS</v>
      </c>
      <c r="X16" s="118" t="str">
        <f>IF(ISBLANK(#REF!),"",IF(ISNUMBER($W16),IF(OR(LEFT(M16)="N",LEFT(M16)="f"),0,ROUND(IF(ISBLANK(R16),IF(ISBLANK(Q16),ROUND(P16,2),AVERAGE(P16:Q16)),MEDIAN(P16:R16)),2)-IF(OR(N16=1,LEFT(N16)="t",LEFT(N16)="y"),10,0)),$W16))</f>
        <v>NS</v>
      </c>
      <c r="Y16" s="121" t="str">
        <f>IF(ISBLANK(#REF!),"",IF(OR(V16="NS",V16="DQ",V16="P"),$V16,IF(AND(T16=1,W16=1),1,IF(OR(T16=1,W16=1),2,3))))</f>
        <v>NS</v>
      </c>
      <c r="Z16" s="122" t="str">
        <f>IF(ISBLANK(#REF!),"",IF(ISNUMBER(Y16),IF(AND(ISNUMBER(T16),ISNUMBER(W16)),U16+X16,IF(ISNUMBER(T16),U16,X16)),Y16))</f>
        <v>NS</v>
      </c>
      <c r="AA16" s="122" t="str">
        <f>IF(ISBLANK(#REF!),"",IF(ISNUMBER($Y16),(3-Y16)*36000+Z16,$Y16))</f>
        <v>NS</v>
      </c>
      <c r="AB16" s="123" t="str">
        <f ca="1">IF(ISBLANK(#REF!),"",IF(ISNUMBER(AA16),RANK(AA16,OFFSET($AA$4,0,0,$D$1),0),AA16))</f>
        <v>NS</v>
      </c>
      <c r="AC16" s="124">
        <f ca="1">IF(ISBLANK(#REF!),"",IF(ISNUMBER(AB16),COUNT(OFFSET(AB$4,0,0,$D$1,1))+1-RANK(AB16,OFFSET(AB$4,0,0,$D$1,1),0)-RANK(AB16,OFFSET(AB$4,0,0,$D$1,1),1),0))</f>
        <v>0</v>
      </c>
      <c r="AD16" s="118" t="str">
        <f>IF(ISBLANK(#REF!),"",IF(ISNUMBER(Y16),IF(OR(Y16=1,Y16=3),MAX(U16,X16),IF(V16="&lt;-",U16,X16)),Y16))</f>
        <v>NS</v>
      </c>
      <c r="AE16" s="125" t="str">
        <f>IF(ISBLANK(#REF!),"",IF(ISNUMBER(Z16),AB16-IF(ISNUMBER(AD16),AD16/(2*MAX(AD$4:AD$104,1)),0),Z16))</f>
        <v>NS</v>
      </c>
      <c r="AF16" s="81" t="str">
        <f>IF(ISBLANK(#REF!),"",IF(OR(ISNUMBER($T16),ISNUMBER($W16)),Z16,$T16))</f>
        <v>NS</v>
      </c>
      <c r="AG16" s="82" t="str">
        <f t="shared" si="13"/>
        <v>NS</v>
      </c>
      <c r="AH16" s="82" t="str">
        <f>IF(ISBLANK(#REF!),"",IF(ISNUMBER(AE16),AB16-AI16,AE16))</f>
        <v>NS</v>
      </c>
      <c r="AI16" s="83" t="str">
        <f ca="1">IF(ISBLANK(#REF!),"",IF(ISNUMBER(AE16),RANK(AE16,OFFSET($AE$4,0,0,$D$1),1),AE16))</f>
        <v>NS</v>
      </c>
      <c r="AJ16" s="83">
        <f ca="1">IF(ISBLANK(#REF!),"",IF(ISNUMBER(AI16),AI16,IF(AI16="P",$D$1,IF(AI16="NS",$D$1+1,IF(AI16="DQ",$D$1+2)))))</f>
        <v>21</v>
      </c>
    </row>
    <row r="17" spans="1:36" ht="16.5" thickTop="1" thickBot="1" x14ac:dyDescent="0.3">
      <c r="A17" s="84">
        <v>14</v>
      </c>
      <c r="B17" s="126" t="s">
        <v>54</v>
      </c>
      <c r="C17" s="86" t="str">
        <f ca="1">IF(ISBLANK($B12),IF(OR(ISBLANK(#REF!),CELL("row",$B12)-3&gt;$D$1),"","Enter School Name Here"),"")</f>
        <v/>
      </c>
      <c r="D17" s="87"/>
      <c r="E17" s="88" t="s">
        <v>40</v>
      </c>
      <c r="F17" s="89" t="s">
        <v>40</v>
      </c>
      <c r="G17" s="88" t="s">
        <v>41</v>
      </c>
      <c r="H17" s="89" t="s">
        <v>41</v>
      </c>
      <c r="I17" s="90">
        <v>4</v>
      </c>
      <c r="J17" s="91">
        <v>3.9</v>
      </c>
      <c r="K17" s="91">
        <v>3.89</v>
      </c>
      <c r="L17" s="92" t="s">
        <v>40</v>
      </c>
      <c r="M17" s="89" t="s">
        <v>40</v>
      </c>
      <c r="N17" s="88" t="s">
        <v>41</v>
      </c>
      <c r="O17" s="89" t="s">
        <v>41</v>
      </c>
      <c r="P17" s="90">
        <v>5.84</v>
      </c>
      <c r="Q17" s="91">
        <v>6.16</v>
      </c>
      <c r="R17" s="93">
        <v>7.02</v>
      </c>
      <c r="S17" s="94" t="s">
        <v>41</v>
      </c>
      <c r="T17" s="95">
        <f>IF(ISBLANK($B12),"",
   IF(OR(AND(ISBLANK($E17),ISBLANK($F17),ISBLANK($I17),ISBLANK($J17),ISBLANK($K17),ISBLANK($L17),ISBLANK($M17),ISBLANK($P17),ISBLANK($Q17),ISBLANK($R17),ISBLANK($S17)),OR(LEFT($S17)="y",LEFT($S17)="t",$S17=1)),
      IF(OR(LEFT($S17)="y",LEFT($S17)="t",$S17=1),"DQ","NS"),
      IF(OR(AND(OR(LEFT($E17)="n",LEFT($E17)="f"),ISBLANK($P17),ISBLANK($Q17),ISBLANK($R17)),
                   AND(OR(LEFT($L17)="n",LEFT($L17)="f"),ISBLANK($I17),ISBLANK($J17),ISBLANK($K17)),
                   AND(OR(LEFT($E17)="n",LEFT($E17)="f"),OR(LEFT($L17)="n",LEFT($L17)="f"))),"P",
         IF(OR(LEFT($E17)="n",LEFT($E17)="f"),"P",
            IF(OR( LEFT($H17)="n",LEFT($H17)="f"),2,1)
))))</f>
        <v>2</v>
      </c>
      <c r="U17" s="96">
        <f>IF(ISBLANK($B12),"",IF(ISNUMBER($T17),IF(OR(LEFT(F17)="N",LEFT(F17)="f"),0,ROUND(IF(ISBLANK(K17),IF(ISBLANK(J17),ROUND(I17,2),AVERAGE(I17:J17)),MEDIAN(I17:K17)),2)-IF(OR(G17=1,LEFT(G17)="t",LEFT(G17)="y"),10,0)),$T17))</f>
        <v>3.9</v>
      </c>
      <c r="V17" s="97" t="str">
        <f>IF(ISBLANK($B12),"",IF(OR(T17="NS",T17="DQ"),$T17,IF(AND(T17="P",W17="P"),"P",IF(OR(T17="",W17=""),IF(W17="","&lt;-","-&gt;"),IF(T17="P","-&gt;",IF(W17="P","&lt;-",IF(T17=W17,"=",IF(T17&gt;W17,"-&gt;","&lt;-"))))))))</f>
        <v>=</v>
      </c>
      <c r="W17" s="98">
        <f>IF(ISBLANK($B12),"",
   IF(OR(AND(ISBLANK($E17),ISBLANK($F17),ISBLANK($I17),ISBLANK($J17),ISBLANK($K17),ISBLANK($L17),ISBLANK($M17),ISBLANK($P17),ISBLANK($Q17),ISBLANK($R17),ISBLANK($S17)),OR(LEFT($S17)="y",LEFT($S17)="t",$S17=1)),
      IF(OR(LEFT($S17)="y",LEFT($S17)="t",$S17=1),"DQ","NS"),
      IF(OR(AND(OR(LEFT($E17)="n",LEFT($E17)="f"),ISBLANK($P17),ISBLANK($Q17),ISBLANK($R17)),
                   AND(OR(LEFT($L17)="n",LEFT($L17)="f"),ISBLANK($I17),ISBLANK($J17),ISBLANK($K17)),
                   AND(OR(LEFT($E17)="n",LEFT($E17)="f"),OR(LEFT($L17)="n",LEFT($L17)="f"))),"P",
         IF(OR(LEFT($L17)="n",LEFT($L17)="f"),"P",
            IF(OR( LEFT($O17)="n",LEFT($O17)="f"),2,1)
))))</f>
        <v>2</v>
      </c>
      <c r="X17" s="96">
        <f>IF(ISBLANK($B12),"",IF(ISNUMBER($W17),IF(OR(LEFT(M17)="N",LEFT(M17)="f"),0,ROUND(IF(ISBLANK(R17),IF(ISBLANK(Q17),ROUND(P17,2),AVERAGE(P17:Q17)),MEDIAN(P17:R17)),2)-IF(OR(N17=1,LEFT(N17)="t",LEFT(N17)="y"),10,0)),$W17))</f>
        <v>6.16</v>
      </c>
      <c r="Y17" s="99">
        <f>IF(ISBLANK($B12),"",IF(OR(V17="NS",V17="DQ",V17="P"),$V17,IF(AND(T17=1,W17=1),1,IF(OR(T17=1,W17=1),2,3))))</f>
        <v>3</v>
      </c>
      <c r="Z17" s="100">
        <f>IF(ISBLANK($B12),"",IF(ISNUMBER(Y17),IF(AND(ISNUMBER(T17),ISNUMBER(W17)),U17+X17,IF(ISNUMBER(T17),U17,X17)),Y17))</f>
        <v>10.06</v>
      </c>
      <c r="AA17" s="100">
        <f>IF(ISBLANK($B12),"",IF(ISNUMBER($Y17),(3-Y17)*36000+Z17,$Y17))</f>
        <v>10.06</v>
      </c>
      <c r="AB17" s="101">
        <f ca="1">IF(ISBLANK($B12),"",IF(ISNUMBER(AA17),RANK(AA17,OFFSET($AA$4,0,0,$D$1),0),AA17))</f>
        <v>11</v>
      </c>
      <c r="AC17" s="102">
        <f ca="1">IF(ISBLANK($B12),"",IF(ISNUMBER(AB17),COUNT(OFFSET(AB$4,0,0,$D$1,1))+1-RANK(AB17,OFFSET(AB$4,0,0,$D$1,1),0)-RANK(AB17,OFFSET(AB$4,0,0,$D$1,1),1),0))</f>
        <v>0</v>
      </c>
      <c r="AD17" s="96">
        <f>IF(ISBLANK($B12),"",IF(ISNUMBER(Y17),IF(OR(Y17=1,Y17=3),MAX(U17,X17),IF(V17="&lt;-",U17,X17)),Y17))</f>
        <v>6.16</v>
      </c>
      <c r="AE17" s="103">
        <f ca="1">IF(ISBLANK($B12),"",IF(ISNUMBER(Z17),AB17-IF(ISNUMBER(AD17),AD17/(2*MAX(AD$4:AD$104,1)),0),Z17))</f>
        <v>10.725245316681534</v>
      </c>
      <c r="AF17" s="104">
        <f>IF(ISBLANK($B12),"",IF(OR(ISNUMBER($T17),ISNUMBER($W17)),Z17,$T17))</f>
        <v>10.06</v>
      </c>
      <c r="AG17" s="105">
        <f t="shared" si="13"/>
        <v>3</v>
      </c>
      <c r="AH17" s="105">
        <f ca="1">IF(ISBLANK($B12),"",IF(ISNUMBER(AE17),AB17-AI17,AE17))</f>
        <v>0</v>
      </c>
      <c r="AI17" s="106">
        <f ca="1">IF(ISBLANK($B12),"",IF(ISNUMBER(AE17),RANK(AE17,OFFSET($AE$4,0,0,$D$1),1),AE17))</f>
        <v>11</v>
      </c>
      <c r="AJ17" s="106">
        <f ca="1">IF(ISBLANK($B12),"",IF(ISNUMBER(AI17),AI17,IF(AI17="P",$D$1,IF(AI17="NS",$D$1+1,IF(AI17="DQ",$D$1+2)))))</f>
        <v>11</v>
      </c>
    </row>
    <row r="18" spans="1:36" ht="16.5" thickTop="1" thickBot="1" x14ac:dyDescent="0.3">
      <c r="A18" s="107">
        <v>15</v>
      </c>
      <c r="B18" s="126" t="s">
        <v>55</v>
      </c>
      <c r="C18" s="108" t="str">
        <f ca="1">IF(ISBLANK($B13),IF(OR(ISBLANK($B12),CELL("row",$B13)-3&gt;$D$1),"","Enter School Name Here"),"")</f>
        <v/>
      </c>
      <c r="D18" s="109"/>
      <c r="E18" s="110" t="s">
        <v>40</v>
      </c>
      <c r="F18" s="111" t="s">
        <v>40</v>
      </c>
      <c r="G18" s="110" t="s">
        <v>40</v>
      </c>
      <c r="H18" s="111" t="s">
        <v>41</v>
      </c>
      <c r="I18" s="112">
        <v>6.23</v>
      </c>
      <c r="J18" s="113">
        <v>4.58</v>
      </c>
      <c r="K18" s="113">
        <v>5.5</v>
      </c>
      <c r="L18" s="114" t="s">
        <v>40</v>
      </c>
      <c r="M18" s="111" t="s">
        <v>40</v>
      </c>
      <c r="N18" s="110" t="s">
        <v>41</v>
      </c>
      <c r="O18" s="111" t="s">
        <v>41</v>
      </c>
      <c r="P18" s="112">
        <v>4.4000000000000004</v>
      </c>
      <c r="Q18" s="113">
        <v>3.48</v>
      </c>
      <c r="R18" s="115">
        <v>4.2</v>
      </c>
      <c r="S18" s="116" t="s">
        <v>41</v>
      </c>
      <c r="T18" s="117">
        <f>IF(ISBLANK($B13),"",
   IF(OR(AND(ISBLANK($E18),ISBLANK($F18),ISBLANK($I18),ISBLANK($J18),ISBLANK($K18),ISBLANK($L18),ISBLANK($M18),ISBLANK($P18),ISBLANK($Q18),ISBLANK($R18),ISBLANK($S18)),OR(LEFT($S18)="y",LEFT($S18)="t",$S18=1)),
      IF(OR(LEFT($S18)="y",LEFT($S18)="t",$S18=1),"DQ","NS"),
      IF(OR(AND(OR(LEFT($E18)="n",LEFT($E18)="f"),ISBLANK($P18),ISBLANK($Q18),ISBLANK($R18)),
                   AND(OR(LEFT($L18)="n",LEFT($L18)="f"),ISBLANK($I18),ISBLANK($J18),ISBLANK($K18)),
                   AND(OR(LEFT($E18)="n",LEFT($E18)="f"),OR(LEFT($L18)="n",LEFT($L18)="f"))),"P",
         IF(OR(LEFT($E18)="n",LEFT($E18)="f"),"P",
            IF(OR( LEFT($H18)="n",LEFT($H18)="f"),2,1)
))))</f>
        <v>2</v>
      </c>
      <c r="U18" s="118">
        <f>IF(ISBLANK($B13),"",IF(ISNUMBER($T18),IF(OR(LEFT(F18)="N",LEFT(F18)="f"),0,ROUND(IF(ISBLANK(K18),IF(ISBLANK(J18),ROUND(I18,2),AVERAGE(I18:J18)),MEDIAN(I18:K18)),2)-IF(OR(G18=1,LEFT(G18)="t",LEFT(G18)="y"),10,0)),$T18))</f>
        <v>-4.5</v>
      </c>
      <c r="V18" s="119" t="str">
        <f>IF(ISBLANK($B13),"",IF(OR(T18="NS",T18="DQ"),$T18,IF(AND(T18="P",W18="P"),"P",IF(OR(T18="",W18=""),IF(W18="","&lt;-","-&gt;"),IF(T18="P","-&gt;",IF(W18="P","&lt;-",IF(T18=W18,"=",IF(T18&gt;W18,"-&gt;","&lt;-"))))))))</f>
        <v>=</v>
      </c>
      <c r="W18" s="120">
        <f>IF(ISBLANK($B13),"",
   IF(OR(AND(ISBLANK($E18),ISBLANK($F18),ISBLANK($I18),ISBLANK($J18),ISBLANK($K18),ISBLANK($L18),ISBLANK($M18),ISBLANK($P18),ISBLANK($Q18),ISBLANK($R18),ISBLANK($S18)),OR(LEFT($S18)="y",LEFT($S18)="t",$S18=1)),
      IF(OR(LEFT($S18)="y",LEFT($S18)="t",$S18=1),"DQ","NS"),
      IF(OR(AND(OR(LEFT($E18)="n",LEFT($E18)="f"),ISBLANK($P18),ISBLANK($Q18),ISBLANK($R18)),
                   AND(OR(LEFT($L18)="n",LEFT($L18)="f"),ISBLANK($I18),ISBLANK($J18),ISBLANK($K18)),
                   AND(OR(LEFT($E18)="n",LEFT($E18)="f"),OR(LEFT($L18)="n",LEFT($L18)="f"))),"P",
         IF(OR(LEFT($L18)="n",LEFT($L18)="f"),"P",
            IF(OR( LEFT($O18)="n",LEFT($O18)="f"),2,1)
))))</f>
        <v>2</v>
      </c>
      <c r="X18" s="118">
        <f>IF(ISBLANK($B13),"",IF(ISNUMBER($W18),IF(OR(LEFT(M18)="N",LEFT(M18)="f"),0,ROUND(IF(ISBLANK(R18),IF(ISBLANK(Q18),ROUND(P18,2),AVERAGE(P18:Q18)),MEDIAN(P18:R18)),2)-IF(OR(N18=1,LEFT(N18)="t",LEFT(N18)="y"),10,0)),$W18))</f>
        <v>4.2</v>
      </c>
      <c r="Y18" s="121">
        <f>IF(ISBLANK($B13),"",IF(OR(V18="NS",V18="DQ",V18="P"),$V18,IF(AND(T18=1,W18=1),1,IF(OR(T18=1,W18=1),2,3))))</f>
        <v>3</v>
      </c>
      <c r="Z18" s="122">
        <f>IF(ISBLANK($B13),"",IF(ISNUMBER(Y18),IF(AND(ISNUMBER(T18),ISNUMBER(W18)),U18+X18,IF(ISNUMBER(T18),U18,X18)),Y18))</f>
        <v>-0.29999999999999982</v>
      </c>
      <c r="AA18" s="122">
        <f>IF(ISBLANK($B13),"",IF(ISNUMBER($Y18),(3-Y18)*36000+Z18,$Y18))</f>
        <v>-0.29999999999999982</v>
      </c>
      <c r="AB18" s="123">
        <f ca="1">IF(ISBLANK($B13),"",IF(ISNUMBER(AA18),RANK(AA18,OFFSET($AA$4,0,0,$D$1),0),AA18))</f>
        <v>16</v>
      </c>
      <c r="AC18" s="124">
        <f ca="1">IF(ISBLANK($B13),"",IF(ISNUMBER(AB18),COUNT(OFFSET(AB$4,0,0,$D$1,1))+1-RANK(AB18,OFFSET(AB$4,0,0,$D$1,1),0)-RANK(AB18,OFFSET(AB$4,0,0,$D$1,1),1),0))</f>
        <v>0</v>
      </c>
      <c r="AD18" s="118">
        <f>IF(ISBLANK($B13),"",IF(ISNUMBER(Y18),IF(OR(Y18=1,Y18=3),MAX(U18,X18),IF(V18="&lt;-",U18,X18)),Y18))</f>
        <v>4.2</v>
      </c>
      <c r="AE18" s="125">
        <f ca="1">IF(ISBLANK($B13),"",IF(ISNUMBER(Z18),AB18-IF(ISNUMBER(AD18),AD18/(2*MAX(AD$4:AD$104,1)),0),Z18))</f>
        <v>15.812667261373774</v>
      </c>
      <c r="AF18" s="81">
        <f>IF(ISBLANK($B13),"",IF(OR(ISNUMBER($T18),ISNUMBER($W18)),Z18,$T18))</f>
        <v>-0.29999999999999982</v>
      </c>
      <c r="AG18" s="82">
        <f t="shared" si="13"/>
        <v>3</v>
      </c>
      <c r="AH18" s="82">
        <f ca="1">IF(ISBLANK($B13),"",IF(ISNUMBER(AE18),AB18-AI18,AE18))</f>
        <v>0</v>
      </c>
      <c r="AI18" s="83">
        <f ca="1">IF(ISBLANK($B13),"",IF(ISNUMBER(AE18),RANK(AE18,OFFSET($AE$4,0,0,$D$1),1),AE18))</f>
        <v>16</v>
      </c>
      <c r="AJ18" s="83">
        <f ca="1">IF(ISBLANK($B13),"",IF(ISNUMBER(AI18),AI18,IF(AI18="P",$D$1,IF(AI18="NS",$D$1+1,IF(AI18="DQ",$D$1+2)))))</f>
        <v>16</v>
      </c>
    </row>
    <row r="19" spans="1:36" ht="16.5" thickTop="1" thickBot="1" x14ac:dyDescent="0.3">
      <c r="A19" s="84">
        <v>16</v>
      </c>
      <c r="B19" s="126" t="s">
        <v>56</v>
      </c>
      <c r="C19" s="86" t="str">
        <f ca="1">IF(ISBLANK(#REF!),IF(OR(ISBLANK($B13),CELL("row",#REF!)-3&gt;$D$1),"","Enter School Name Here"),"")</f>
        <v/>
      </c>
      <c r="D19" s="87"/>
      <c r="E19" s="88" t="s">
        <v>40</v>
      </c>
      <c r="F19" s="89" t="s">
        <v>40</v>
      </c>
      <c r="G19" s="88" t="s">
        <v>41</v>
      </c>
      <c r="H19" s="89" t="s">
        <v>41</v>
      </c>
      <c r="I19" s="90">
        <v>4.9400000000000004</v>
      </c>
      <c r="J19" s="91">
        <v>5.91</v>
      </c>
      <c r="K19" s="91">
        <v>5.2</v>
      </c>
      <c r="L19" s="92" t="s">
        <v>40</v>
      </c>
      <c r="M19" s="89" t="s">
        <v>40</v>
      </c>
      <c r="N19" s="88" t="s">
        <v>41</v>
      </c>
      <c r="O19" s="89" t="s">
        <v>41</v>
      </c>
      <c r="P19" s="90">
        <v>0</v>
      </c>
      <c r="Q19" s="91">
        <v>0</v>
      </c>
      <c r="R19" s="93">
        <v>0</v>
      </c>
      <c r="S19" s="94" t="s">
        <v>41</v>
      </c>
      <c r="T19" s="95">
        <f>IF(ISBLANK(#REF!),"",
   IF(OR(AND(ISBLANK($E19),ISBLANK($F19),ISBLANK($I19),ISBLANK($J19),ISBLANK($K19),ISBLANK($L19),ISBLANK($M19),ISBLANK($P19),ISBLANK($Q19),ISBLANK($R19),ISBLANK($S19)),OR(LEFT($S19)="y",LEFT($S19)="t",$S19=1)),
      IF(OR(LEFT($S19)="y",LEFT($S19)="t",$S19=1),"DQ","NS"),
      IF(OR(AND(OR(LEFT($E19)="n",LEFT($E19)="f"),ISBLANK($P19),ISBLANK($Q19),ISBLANK($R19)),
                   AND(OR(LEFT($L19)="n",LEFT($L19)="f"),ISBLANK($I19),ISBLANK($J19),ISBLANK($K19)),
                   AND(OR(LEFT($E19)="n",LEFT($E19)="f"),OR(LEFT($L19)="n",LEFT($L19)="f"))),"P",
         IF(OR(LEFT($E19)="n",LEFT($E19)="f"),"P",
            IF(OR( LEFT($H19)="n",LEFT($H19)="f"),2,1)
))))</f>
        <v>2</v>
      </c>
      <c r="U19" s="96">
        <f>IF(ISBLANK(#REF!),"",IF(ISNUMBER($T19),IF(OR(LEFT(F19)="N",LEFT(F19)="f"),0,ROUND(IF(ISBLANK(K19),IF(ISBLANK(J19),ROUND(I19,2),AVERAGE(I19:J19)),MEDIAN(I19:K19)),2)-IF(OR(G19=1,LEFT(G19)="t",LEFT(G19)="y"),10,0)),$T19))</f>
        <v>5.2</v>
      </c>
      <c r="V19" s="97" t="str">
        <f>IF(ISBLANK(#REF!),"",IF(OR(T19="NS",T19="DQ"),$T19,IF(AND(T19="P",W19="P"),"P",IF(OR(T19="",W19=""),IF(W19="","&lt;-","-&gt;"),IF(T19="P","-&gt;",IF(W19="P","&lt;-",IF(T19=W19,"=",IF(T19&gt;W19,"-&gt;","&lt;-"))))))))</f>
        <v>=</v>
      </c>
      <c r="W19" s="98">
        <f>IF(ISBLANK(#REF!),"",
   IF(OR(AND(ISBLANK($E19),ISBLANK($F19),ISBLANK($I19),ISBLANK($J19),ISBLANK($K19),ISBLANK($L19),ISBLANK($M19),ISBLANK($P19),ISBLANK($Q19),ISBLANK($R19),ISBLANK($S19)),OR(LEFT($S19)="y",LEFT($S19)="t",$S19=1)),
      IF(OR(LEFT($S19)="y",LEFT($S19)="t",$S19=1),"DQ","NS"),
      IF(OR(AND(OR(LEFT($E19)="n",LEFT($E19)="f"),ISBLANK($P19),ISBLANK($Q19),ISBLANK($R19)),
                   AND(OR(LEFT($L19)="n",LEFT($L19)="f"),ISBLANK($I19),ISBLANK($J19),ISBLANK($K19)),
                   AND(OR(LEFT($E19)="n",LEFT($E19)="f"),OR(LEFT($L19)="n",LEFT($L19)="f"))),"P",
         IF(OR(LEFT($L19)="n",LEFT($L19)="f"),"P",
            IF(OR( LEFT($O19)="n",LEFT($O19)="f"),2,1)
))))</f>
        <v>2</v>
      </c>
      <c r="X19" s="96">
        <f>IF(ISBLANK(#REF!),"",IF(ISNUMBER($W19),IF(OR(LEFT(M19)="N",LEFT(M19)="f"),0,ROUND(IF(ISBLANK(R19),IF(ISBLANK(Q19),ROUND(P19,2),AVERAGE(P19:Q19)),MEDIAN(P19:R19)),2)-IF(OR(N19=1,LEFT(N19)="t",LEFT(N19)="y"),10,0)),$W19))</f>
        <v>0</v>
      </c>
      <c r="Y19" s="99">
        <f>IF(ISBLANK(#REF!),"",IF(OR(V19="NS",V19="DQ",V19="P"),$V19,IF(AND(T19=1,W19=1),1,IF(OR(T19=1,W19=1),2,3))))</f>
        <v>3</v>
      </c>
      <c r="Z19" s="100">
        <f>IF(ISBLANK(#REF!),"",IF(ISNUMBER(Y19),IF(AND(ISNUMBER(T19),ISNUMBER(W19)),U19+X19,IF(ISNUMBER(T19),U19,X19)),Y19))</f>
        <v>5.2</v>
      </c>
      <c r="AA19" s="100">
        <f>IF(ISBLANK(#REF!),"",IF(ISNUMBER($Y19),(3-Y19)*36000+Z19,$Y19))</f>
        <v>5.2</v>
      </c>
      <c r="AB19" s="101">
        <f ca="1">IF(ISBLANK(#REF!),"",IF(ISNUMBER(AA19),RANK(AA19,OFFSET($AA$4,0,0,$D$1),0),AA19))</f>
        <v>13</v>
      </c>
      <c r="AC19" s="102">
        <f ca="1">IF(ISBLANK(#REF!),"",IF(ISNUMBER(AB19),COUNT(OFFSET(AB$4,0,0,$D$1,1))+1-RANK(AB19,OFFSET(AB$4,0,0,$D$1,1),0)-RANK(AB19,OFFSET(AB$4,0,0,$D$1,1),1),0))</f>
        <v>0</v>
      </c>
      <c r="AD19" s="96">
        <f>IF(ISBLANK(#REF!),"",IF(ISNUMBER(Y19),IF(OR(Y19=1,Y19=3),MAX(U19,X19),IF(V19="&lt;-",U19,X19)),Y19))</f>
        <v>5.2</v>
      </c>
      <c r="AE19" s="103">
        <f ca="1">IF(ISBLANK(#REF!),"",IF(ISNUMBER(Z19),AB19-IF(ISNUMBER(AD19),AD19/(2*MAX(AD$4:AD$104,1)),0),Z19))</f>
        <v>12.768064228367528</v>
      </c>
      <c r="AF19" s="104">
        <f>IF(ISBLANK(#REF!),"",IF(OR(ISNUMBER($T19),ISNUMBER($W19)),Z19,$T19))</f>
        <v>5.2</v>
      </c>
      <c r="AG19" s="105">
        <f t="shared" si="13"/>
        <v>3</v>
      </c>
      <c r="AH19" s="105">
        <f ca="1">IF(ISBLANK(#REF!),"",IF(ISNUMBER(AE19),AB19-AI19,AE19))</f>
        <v>0</v>
      </c>
      <c r="AI19" s="106">
        <f ca="1">IF(ISBLANK(#REF!),"",IF(ISNUMBER(AE19),RANK(AE19,OFFSET($AE$4,0,0,$D$1),1),AE19))</f>
        <v>13</v>
      </c>
      <c r="AJ19" s="106">
        <f ca="1">IF(ISBLANK(#REF!),"",IF(ISNUMBER(AI19),AI19,IF(AI19="P",$D$1,IF(AI19="NS",$D$1+1,IF(AI19="DQ",$D$1+2)))))</f>
        <v>13</v>
      </c>
    </row>
    <row r="20" spans="1:36" ht="16.5" thickTop="1" thickBot="1" x14ac:dyDescent="0.3">
      <c r="A20" s="107">
        <v>17</v>
      </c>
      <c r="B20" s="85" t="s">
        <v>57</v>
      </c>
      <c r="C20" s="108" t="str">
        <f ca="1">IF(ISBLANK($B14),IF(OR(ISBLANK(#REF!),CELL("row",$B14)-3&gt;$D$1),"","Enter School Name Here"),"")</f>
        <v/>
      </c>
      <c r="D20" s="109"/>
      <c r="E20" s="110"/>
      <c r="F20" s="111"/>
      <c r="G20" s="110"/>
      <c r="H20" s="111"/>
      <c r="I20" s="112"/>
      <c r="J20" s="113"/>
      <c r="K20" s="113"/>
      <c r="L20" s="114"/>
      <c r="M20" s="111"/>
      <c r="N20" s="110"/>
      <c r="O20" s="111"/>
      <c r="P20" s="112"/>
      <c r="Q20" s="113"/>
      <c r="R20" s="115"/>
      <c r="S20" s="116"/>
      <c r="T20" s="117" t="str">
        <f>IF(ISBLANK($B14),"",
   IF(OR(AND(ISBLANK($E20),ISBLANK($F20),ISBLANK($I20),ISBLANK($J20),ISBLANK($K20),ISBLANK($L20),ISBLANK($M20),ISBLANK($P20),ISBLANK($Q20),ISBLANK($R20),ISBLANK($S20)),OR(LEFT($S20)="y",LEFT($S20)="t",$S20=1)),
      IF(OR(LEFT($S20)="y",LEFT($S20)="t",$S20=1),"DQ","NS"),
      IF(OR(AND(OR(LEFT($E20)="n",LEFT($E20)="f"),ISBLANK($P20),ISBLANK($Q20),ISBLANK($R20)),
                   AND(OR(LEFT($L20)="n",LEFT($L20)="f"),ISBLANK($I20),ISBLANK($J20),ISBLANK($K20)),
                   AND(OR(LEFT($E20)="n",LEFT($E20)="f"),OR(LEFT($L20)="n",LEFT($L20)="f"))),"P",
         IF(OR(LEFT($E20)="n",LEFT($E20)="f"),"P",
            IF(OR( LEFT($H20)="n",LEFT($H20)="f"),2,1)
))))</f>
        <v>NS</v>
      </c>
      <c r="U20" s="118" t="str">
        <f>IF(ISBLANK($B14),"",IF(ISNUMBER($T20),IF(OR(LEFT(F20)="N",LEFT(F20)="f"),0,ROUND(IF(ISBLANK(K20),IF(ISBLANK(J20),ROUND(I20,2),AVERAGE(I20:J20)),MEDIAN(I20:K20)),2)-IF(OR(G20=1,LEFT(G20)="t",LEFT(G20)="y"),10,0)),$T20))</f>
        <v>NS</v>
      </c>
      <c r="V20" s="119" t="str">
        <f>IF(ISBLANK($B14),"",IF(OR(T20="NS",T20="DQ"),$T20,IF(AND(T20="P",W20="P"),"P",IF(OR(T20="",W20=""),IF(W20="","&lt;-","-&gt;"),IF(T20="P","-&gt;",IF(W20="P","&lt;-",IF(T20=W20,"=",IF(T20&gt;W20,"-&gt;","&lt;-"))))))))</f>
        <v>NS</v>
      </c>
      <c r="W20" s="120" t="str">
        <f>IF(ISBLANK($B14),"",
   IF(OR(AND(ISBLANK($E20),ISBLANK($F20),ISBLANK($I20),ISBLANK($J20),ISBLANK($K20),ISBLANK($L20),ISBLANK($M20),ISBLANK($P20),ISBLANK($Q20),ISBLANK($R20),ISBLANK($S20)),OR(LEFT($S20)="y",LEFT($S20)="t",$S20=1)),
      IF(OR(LEFT($S20)="y",LEFT($S20)="t",$S20=1),"DQ","NS"),
      IF(OR(AND(OR(LEFT($E20)="n",LEFT($E20)="f"),ISBLANK($P20),ISBLANK($Q20),ISBLANK($R20)),
                   AND(OR(LEFT($L20)="n",LEFT($L20)="f"),ISBLANK($I20),ISBLANK($J20),ISBLANK($K20)),
                   AND(OR(LEFT($E20)="n",LEFT($E20)="f"),OR(LEFT($L20)="n",LEFT($L20)="f"))),"P",
         IF(OR(LEFT($L20)="n",LEFT($L20)="f"),"P",
            IF(OR( LEFT($O20)="n",LEFT($O20)="f"),2,1)
))))</f>
        <v>NS</v>
      </c>
      <c r="X20" s="118" t="str">
        <f>IF(ISBLANK($B14),"",IF(ISNUMBER($W20),IF(OR(LEFT(M20)="N",LEFT(M20)="f"),0,ROUND(IF(ISBLANK(R20),IF(ISBLANK(Q20),ROUND(P20,2),AVERAGE(P20:Q20)),MEDIAN(P20:R20)),2)-IF(OR(N20=1,LEFT(N20)="t",LEFT(N20)="y"),10,0)),$W20))</f>
        <v>NS</v>
      </c>
      <c r="Y20" s="121" t="str">
        <f>IF(ISBLANK($B14),"",IF(OR(V20="NS",V20="DQ",V20="P"),$V20,IF(AND(T20=1,W20=1),1,IF(OR(T20=1,W20=1),2,3))))</f>
        <v>NS</v>
      </c>
      <c r="Z20" s="122" t="str">
        <f>IF(ISBLANK($B14),"",IF(ISNUMBER(Y20),IF(AND(ISNUMBER(T20),ISNUMBER(W20)),U20+X20,IF(ISNUMBER(T20),U20,X20)),Y20))</f>
        <v>NS</v>
      </c>
      <c r="AA20" s="122" t="str">
        <f>IF(ISBLANK($B14),"",IF(ISNUMBER($Y20),(3-Y20)*36000+Z20,$Y20))</f>
        <v>NS</v>
      </c>
      <c r="AB20" s="123" t="str">
        <f ca="1">IF(ISBLANK($B14),"",IF(ISNUMBER(AA20),RANK(AA20,OFFSET($AA$4,0,0,$D$1),0),AA20))</f>
        <v>NS</v>
      </c>
      <c r="AC20" s="124">
        <f ca="1">IF(ISBLANK($B14),"",IF(ISNUMBER(AB20),COUNT(OFFSET(AB$4,0,0,$D$1,1))+1-RANK(AB20,OFFSET(AB$4,0,0,$D$1,1),0)-RANK(AB20,OFFSET(AB$4,0,0,$D$1,1),1),0))</f>
        <v>0</v>
      </c>
      <c r="AD20" s="118" t="str">
        <f>IF(ISBLANK($B14),"",IF(ISNUMBER(Y20),IF(OR(Y20=1,Y20=3),MAX(U20,X20),IF(V20="&lt;-",U20,X20)),Y20))</f>
        <v>NS</v>
      </c>
      <c r="AE20" s="125" t="str">
        <f>IF(ISBLANK($B14),"",IF(ISNUMBER(Z20),AB20-IF(ISNUMBER(AD20),AD20/(2*MAX(AD$4:AD$104,1)),0),Z20))</f>
        <v>NS</v>
      </c>
      <c r="AF20" s="81" t="str">
        <f>IF(ISBLANK($B14),"",IF(OR(ISNUMBER($T20),ISNUMBER($W20)),Z20,$T20))</f>
        <v>NS</v>
      </c>
      <c r="AG20" s="82" t="str">
        <f t="shared" si="13"/>
        <v>NS</v>
      </c>
      <c r="AH20" s="82" t="str">
        <f>IF(ISBLANK($B14),"",IF(ISNUMBER(AE20),AB20-AI20,AE20))</f>
        <v>NS</v>
      </c>
      <c r="AI20" s="83" t="str">
        <f ca="1">IF(ISBLANK($B14),"",IF(ISNUMBER(AE20),RANK(AE20,OFFSET($AE$4,0,0,$D$1),1),AE20))</f>
        <v>NS</v>
      </c>
      <c r="AJ20" s="83">
        <f ca="1">IF(ISBLANK($B14),"",IF(ISNUMBER(AI20),AI20,IF(AI20="P",$D$1,IF(AI20="NS",$D$1+1,IF(AI20="DQ",$D$1+2)))))</f>
        <v>21</v>
      </c>
    </row>
    <row r="21" spans="1:36" ht="16.5" thickTop="1" thickBot="1" x14ac:dyDescent="0.3">
      <c r="A21" s="84">
        <v>18</v>
      </c>
      <c r="B21" s="126" t="s">
        <v>58</v>
      </c>
      <c r="C21" s="86" t="str">
        <f ca="1">IF(ISBLANK(#REF!),IF(OR(ISBLANK($B14),CELL("row",#REF!)-3&gt;$D$1),"","Enter School Name Here"),"")</f>
        <v/>
      </c>
      <c r="D21" s="87"/>
      <c r="E21" s="88" t="s">
        <v>40</v>
      </c>
      <c r="F21" s="89" t="s">
        <v>40</v>
      </c>
      <c r="G21" s="88" t="s">
        <v>41</v>
      </c>
      <c r="H21" s="89" t="s">
        <v>41</v>
      </c>
      <c r="I21" s="90">
        <v>3.61</v>
      </c>
      <c r="J21" s="91">
        <v>5</v>
      </c>
      <c r="K21" s="91">
        <v>4.3099999999999996</v>
      </c>
      <c r="L21" s="92" t="s">
        <v>40</v>
      </c>
      <c r="M21" s="89" t="s">
        <v>40</v>
      </c>
      <c r="N21" s="88" t="s">
        <v>41</v>
      </c>
      <c r="O21" s="89" t="s">
        <v>41</v>
      </c>
      <c r="P21" s="90">
        <v>0</v>
      </c>
      <c r="Q21" s="91">
        <v>0</v>
      </c>
      <c r="R21" s="93">
        <v>0</v>
      </c>
      <c r="S21" s="94" t="s">
        <v>41</v>
      </c>
      <c r="T21" s="95">
        <f>IF(ISBLANK(#REF!),"",
   IF(OR(AND(ISBLANK($E21),ISBLANK($F21),ISBLANK($I21),ISBLANK($J21),ISBLANK($K21),ISBLANK($L21),ISBLANK($M21),ISBLANK($P21),ISBLANK($Q21),ISBLANK($R21),ISBLANK($S21)),OR(LEFT($S21)="y",LEFT($S21)="t",$S21=1)),
      IF(OR(LEFT($S21)="y",LEFT($S21)="t",$S21=1),"DQ","NS"),
      IF(OR(AND(OR(LEFT($E21)="n",LEFT($E21)="f"),ISBLANK($P21),ISBLANK($Q21),ISBLANK($R21)),
                   AND(OR(LEFT($L21)="n",LEFT($L21)="f"),ISBLANK($I21),ISBLANK($J21),ISBLANK($K21)),
                   AND(OR(LEFT($E21)="n",LEFT($E21)="f"),OR(LEFT($L21)="n",LEFT($L21)="f"))),"P",
         IF(OR(LEFT($E21)="n",LEFT($E21)="f"),"P",
            IF(OR( LEFT($H21)="n",LEFT($H21)="f"),2,1)
))))</f>
        <v>2</v>
      </c>
      <c r="U21" s="96">
        <f>IF(ISBLANK(#REF!),"",IF(ISNUMBER($T21),IF(OR(LEFT(F21)="N",LEFT(F21)="f"),0,ROUND(IF(ISBLANK(K21),IF(ISBLANK(J21),ROUND(I21,2),AVERAGE(I21:J21)),MEDIAN(I21:K21)),2)-IF(OR(G21=1,LEFT(G21)="t",LEFT(G21)="y"),10,0)),$T21))</f>
        <v>4.3099999999999996</v>
      </c>
      <c r="V21" s="97" t="str">
        <f>IF(ISBLANK(#REF!),"",IF(OR(T21="NS",T21="DQ"),$T21,IF(AND(T21="P",W21="P"),"P",IF(OR(T21="",W21=""),IF(W21="","&lt;-","-&gt;"),IF(T21="P","-&gt;",IF(W21="P","&lt;-",IF(T21=W21,"=",IF(T21&gt;W21,"-&gt;","&lt;-"))))))))</f>
        <v>=</v>
      </c>
      <c r="W21" s="98">
        <f>IF(ISBLANK(#REF!),"",
   IF(OR(AND(ISBLANK($E21),ISBLANK($F21),ISBLANK($I21),ISBLANK($J21),ISBLANK($K21),ISBLANK($L21),ISBLANK($M21),ISBLANK($P21),ISBLANK($Q21),ISBLANK($R21),ISBLANK($S21)),OR(LEFT($S21)="y",LEFT($S21)="t",$S21=1)),
      IF(OR(LEFT($S21)="y",LEFT($S21)="t",$S21=1),"DQ","NS"),
      IF(OR(AND(OR(LEFT($E21)="n",LEFT($E21)="f"),ISBLANK($P21),ISBLANK($Q21),ISBLANK($R21)),
                   AND(OR(LEFT($L21)="n",LEFT($L21)="f"),ISBLANK($I21),ISBLANK($J21),ISBLANK($K21)),
                   AND(OR(LEFT($E21)="n",LEFT($E21)="f"),OR(LEFT($L21)="n",LEFT($L21)="f"))),"P",
         IF(OR(LEFT($L21)="n",LEFT($L21)="f"),"P",
            IF(OR( LEFT($O21)="n",LEFT($O21)="f"),2,1)
))))</f>
        <v>2</v>
      </c>
      <c r="X21" s="96">
        <f>IF(ISBLANK(#REF!),"",IF(ISNUMBER($W21),IF(OR(LEFT(M21)="N",LEFT(M21)="f"),0,ROUND(IF(ISBLANK(R21),IF(ISBLANK(Q21),ROUND(P21,2),AVERAGE(P21:Q21)),MEDIAN(P21:R21)),2)-IF(OR(N21=1,LEFT(N21)="t",LEFT(N21)="y"),10,0)),$W21))</f>
        <v>0</v>
      </c>
      <c r="Y21" s="99">
        <f>IF(ISBLANK(#REF!),"",IF(OR(V21="NS",V21="DQ",V21="P"),$V21,IF(AND(T21=1,W21=1),1,IF(OR(T21=1,W21=1),2,3))))</f>
        <v>3</v>
      </c>
      <c r="Z21" s="100">
        <f>IF(ISBLANK(#REF!),"",IF(ISNUMBER(Y21),IF(AND(ISNUMBER(T21),ISNUMBER(W21)),U21+X21,IF(ISNUMBER(T21),U21,X21)),Y21))</f>
        <v>4.3099999999999996</v>
      </c>
      <c r="AA21" s="100">
        <f>IF(ISBLANK(#REF!),"",IF(ISNUMBER($Y21),(3-Y21)*36000+Z21,$Y21))</f>
        <v>4.3099999999999996</v>
      </c>
      <c r="AB21" s="101">
        <f ca="1">IF(ISBLANK(#REF!),"",IF(ISNUMBER(AA21),RANK(AA21,OFFSET($AA$4,0,0,$D$1),0),AA21))</f>
        <v>15</v>
      </c>
      <c r="AC21" s="102">
        <f ca="1">IF(ISBLANK(#REF!),"",IF(ISNUMBER(AB21),COUNT(OFFSET(AB$4,0,0,$D$1,1))+1-RANK(AB21,OFFSET(AB$4,0,0,$D$1,1),0)-RANK(AB21,OFFSET(AB$4,0,0,$D$1,1),1),0))</f>
        <v>0</v>
      </c>
      <c r="AD21" s="96">
        <f>IF(ISBLANK(#REF!),"",IF(ISNUMBER(Y21),IF(OR(Y21=1,Y21=3),MAX(U21,X21),IF(V21="&lt;-",U21,X21)),Y21))</f>
        <v>4.3099999999999996</v>
      </c>
      <c r="AE21" s="103">
        <f ca="1">IF(ISBLANK(#REF!),"",IF(ISNUMBER(Z21),AB21-IF(ISNUMBER(AD21),AD21/(2*MAX(AD$4:AD$104,1)),0),Z21))</f>
        <v>14.807760927743086</v>
      </c>
      <c r="AF21" s="104">
        <f>IF(ISBLANK(#REF!),"",IF(OR(ISNUMBER($T21),ISNUMBER($W21)),Z21,$T21))</f>
        <v>4.3099999999999996</v>
      </c>
      <c r="AG21" s="105">
        <f t="shared" si="13"/>
        <v>3</v>
      </c>
      <c r="AH21" s="105">
        <f ca="1">IF(ISBLANK(#REF!),"",IF(ISNUMBER(AE21),AB21-AI21,AE21))</f>
        <v>0</v>
      </c>
      <c r="AI21" s="106">
        <f ca="1">IF(ISBLANK(#REF!),"",IF(ISNUMBER(AE21),RANK(AE21,OFFSET($AE$4,0,0,$D$1),1),AE21))</f>
        <v>15</v>
      </c>
      <c r="AJ21" s="106">
        <f ca="1">IF(ISBLANK(#REF!),"",IF(ISNUMBER(AI21),AI21,IF(AI21="P",$D$1,IF(AI21="NS",$D$1+1,IF(AI21="DQ",$D$1+2)))))</f>
        <v>15</v>
      </c>
    </row>
    <row r="22" spans="1:36" ht="16.5" thickTop="1" thickBot="1" x14ac:dyDescent="0.3">
      <c r="A22" s="107">
        <v>19</v>
      </c>
      <c r="B22" s="85" t="s">
        <v>59</v>
      </c>
      <c r="C22" s="108" t="str">
        <f ca="1">IF(ISBLANK($B15),IF(OR(ISBLANK(#REF!),CELL("row",$B15)-3&gt;$D$1),"","Enter School Name Here"),"")</f>
        <v/>
      </c>
      <c r="D22" s="109"/>
      <c r="E22" s="110" t="s">
        <v>40</v>
      </c>
      <c r="F22" s="111" t="s">
        <v>40</v>
      </c>
      <c r="G22" s="110" t="s">
        <v>41</v>
      </c>
      <c r="H22" s="111" t="s">
        <v>41</v>
      </c>
      <c r="I22" s="112">
        <v>5.22</v>
      </c>
      <c r="J22" s="113">
        <v>5.08</v>
      </c>
      <c r="K22" s="113"/>
      <c r="L22" s="114" t="s">
        <v>40</v>
      </c>
      <c r="M22" s="111" t="s">
        <v>40</v>
      </c>
      <c r="N22" s="110" t="s">
        <v>41</v>
      </c>
      <c r="O22" s="111" t="s">
        <v>41</v>
      </c>
      <c r="P22" s="112">
        <v>0</v>
      </c>
      <c r="Q22" s="113">
        <v>0</v>
      </c>
      <c r="R22" s="115">
        <v>0</v>
      </c>
      <c r="S22" s="116" t="s">
        <v>41</v>
      </c>
      <c r="T22" s="117">
        <f>IF(ISBLANK($B15),"",
   IF(OR(AND(ISBLANK($E22),ISBLANK($F22),ISBLANK($I22),ISBLANK($J22),ISBLANK($K22),ISBLANK($L22),ISBLANK($M22),ISBLANK($P22),ISBLANK($Q22),ISBLANK($R22),ISBLANK($S22)),OR(LEFT($S22)="y",LEFT($S22)="t",$S22=1)),
      IF(OR(LEFT($S22)="y",LEFT($S22)="t",$S22=1),"DQ","NS"),
      IF(OR(AND(OR(LEFT($E22)="n",LEFT($E22)="f"),ISBLANK($P22),ISBLANK($Q22),ISBLANK($R22)),
                   AND(OR(LEFT($L22)="n",LEFT($L22)="f"),ISBLANK($I22),ISBLANK($J22),ISBLANK($K22)),
                   AND(OR(LEFT($E22)="n",LEFT($E22)="f"),OR(LEFT($L22)="n",LEFT($L22)="f"))),"P",
         IF(OR(LEFT($E22)="n",LEFT($E22)="f"),"P",
            IF(OR( LEFT($H22)="n",LEFT($H22)="f"),2,1)
))))</f>
        <v>2</v>
      </c>
      <c r="U22" s="118">
        <f>IF(ISBLANK($B15),"",IF(ISNUMBER($T22),IF(OR(LEFT(F22)="N",LEFT(F22)="f"),0,ROUND(IF(ISBLANK(K22),IF(ISBLANK(J22),ROUND(I22,2),AVERAGE(I22:J22)),MEDIAN(I22:K22)),2)-IF(OR(G22=1,LEFT(G22)="t",LEFT(G22)="y"),10,0)),$T22))</f>
        <v>5.15</v>
      </c>
      <c r="V22" s="119" t="str">
        <f>IF(ISBLANK($B15),"",IF(OR(T22="NS",T22="DQ"),$T22,IF(AND(T22="P",W22="P"),"P",IF(OR(T22="",W22=""),IF(W22="","&lt;-","-&gt;"),IF(T22="P","-&gt;",IF(W22="P","&lt;-",IF(T22=W22,"=",IF(T22&gt;W22,"-&gt;","&lt;-"))))))))</f>
        <v>=</v>
      </c>
      <c r="W22" s="120">
        <f>IF(ISBLANK($B15),"",
   IF(OR(AND(ISBLANK($E22),ISBLANK($F22),ISBLANK($I22),ISBLANK($J22),ISBLANK($K22),ISBLANK($L22),ISBLANK($M22),ISBLANK($P22),ISBLANK($Q22),ISBLANK($R22),ISBLANK($S22)),OR(LEFT($S22)="y",LEFT($S22)="t",$S22=1)),
      IF(OR(LEFT($S22)="y",LEFT($S22)="t",$S22=1),"DQ","NS"),
      IF(OR(AND(OR(LEFT($E22)="n",LEFT($E22)="f"),ISBLANK($P22),ISBLANK($Q22),ISBLANK($R22)),
                   AND(OR(LEFT($L22)="n",LEFT($L22)="f"),ISBLANK($I22),ISBLANK($J22),ISBLANK($K22)),
                   AND(OR(LEFT($E22)="n",LEFT($E22)="f"),OR(LEFT($L22)="n",LEFT($L22)="f"))),"P",
         IF(OR(LEFT($L22)="n",LEFT($L22)="f"),"P",
            IF(OR( LEFT($O22)="n",LEFT($O22)="f"),2,1)
))))</f>
        <v>2</v>
      </c>
      <c r="X22" s="118">
        <f>IF(ISBLANK($B15),"",IF(ISNUMBER($W22),IF(OR(LEFT(M22)="N",LEFT(M22)="f"),0,ROUND(IF(ISBLANK(R22),IF(ISBLANK(Q22),ROUND(P22,2),AVERAGE(P22:Q22)),MEDIAN(P22:R22)),2)-IF(OR(N22=1,LEFT(N22)="t",LEFT(N22)="y"),10,0)),$W22))</f>
        <v>0</v>
      </c>
      <c r="Y22" s="121">
        <f>IF(ISBLANK($B15),"",IF(OR(V22="NS",V22="DQ",V22="P"),$V22,IF(AND(T22=1,W22=1),1,IF(OR(T22=1,W22=1),2,3))))</f>
        <v>3</v>
      </c>
      <c r="Z22" s="122">
        <f>IF(ISBLANK($B15),"",IF(ISNUMBER(Y22),IF(AND(ISNUMBER(T22),ISNUMBER(W22)),U22+X22,IF(ISNUMBER(T22),U22,X22)),Y22))</f>
        <v>5.15</v>
      </c>
      <c r="AA22" s="122">
        <f>IF(ISBLANK($B15),"",IF(ISNUMBER($Y22),(3-Y22)*36000+Z22,$Y22))</f>
        <v>5.15</v>
      </c>
      <c r="AB22" s="123">
        <f ca="1">IF(ISBLANK($B15),"",IF(ISNUMBER(AA22),RANK(AA22,OFFSET($AA$4,0,0,$D$1),0),AA22))</f>
        <v>14</v>
      </c>
      <c r="AC22" s="124">
        <f ca="1">IF(ISBLANK($B15),"",IF(ISNUMBER(AB22),COUNT(OFFSET(AB$4,0,0,$D$1,1))+1-RANK(AB22,OFFSET(AB$4,0,0,$D$1,1),0)-RANK(AB22,OFFSET(AB$4,0,0,$D$1,1),1),0))</f>
        <v>0</v>
      </c>
      <c r="AD22" s="118">
        <f>IF(ISBLANK($B15),"",IF(ISNUMBER(Y22),IF(OR(Y22=1,Y22=3),MAX(U22,X22),IF(V22="&lt;-",U22,X22)),Y22))</f>
        <v>5.15</v>
      </c>
      <c r="AE22" s="125">
        <f ca="1">IF(ISBLANK($B15),"",IF(ISNUMBER(Z22),AB22-IF(ISNUMBER(AD22),AD22/(2*MAX(AD$4:AD$104,1)),0),Z22))</f>
        <v>13.770294380017841</v>
      </c>
      <c r="AF22" s="81">
        <f>IF(ISBLANK($B15),"",IF(OR(ISNUMBER($T22),ISNUMBER($W22)),Z22,$T22))</f>
        <v>5.15</v>
      </c>
      <c r="AG22" s="82">
        <f t="shared" si="13"/>
        <v>3</v>
      </c>
      <c r="AH22" s="82">
        <f ca="1">IF(ISBLANK($B15),"",IF(ISNUMBER(AE22),AB22-AI22,AE22))</f>
        <v>0</v>
      </c>
      <c r="AI22" s="83">
        <f ca="1">IF(ISBLANK($B15),"",IF(ISNUMBER(AE22),RANK(AE22,OFFSET($AE$4,0,0,$D$1),1),AE22))</f>
        <v>14</v>
      </c>
      <c r="AJ22" s="83">
        <f ca="1">IF(ISBLANK($B15),"",IF(ISNUMBER(AI22),AI22,IF(AI22="P",$D$1,IF(AI22="NS",$D$1+1,IF(AI22="DQ",$D$1+2)))))</f>
        <v>14</v>
      </c>
    </row>
    <row r="23" spans="1:36" ht="16.5" thickTop="1" thickBot="1" x14ac:dyDescent="0.3">
      <c r="A23" s="84">
        <v>20</v>
      </c>
      <c r="B23" s="85" t="s">
        <v>60</v>
      </c>
      <c r="C23" s="86" t="str">
        <f ca="1">IF(ISBLANK(#REF!),IF(OR(ISBLANK($B15),CELL("row",#REF!)-3&gt;$D$1),"","Enter School Name Here"),"")</f>
        <v/>
      </c>
      <c r="D23" s="87"/>
      <c r="E23" s="88" t="s">
        <v>40</v>
      </c>
      <c r="F23" s="89" t="s">
        <v>40</v>
      </c>
      <c r="G23" s="88" t="s">
        <v>41</v>
      </c>
      <c r="H23" s="89" t="s">
        <v>40</v>
      </c>
      <c r="I23" s="90">
        <v>3.55</v>
      </c>
      <c r="J23" s="91">
        <v>3.41</v>
      </c>
      <c r="K23" s="91"/>
      <c r="L23" s="92" t="s">
        <v>40</v>
      </c>
      <c r="M23" s="89" t="s">
        <v>40</v>
      </c>
      <c r="N23" s="88" t="s">
        <v>41</v>
      </c>
      <c r="O23" s="89" t="s">
        <v>41</v>
      </c>
      <c r="P23" s="90">
        <v>0</v>
      </c>
      <c r="Q23" s="91">
        <v>0</v>
      </c>
      <c r="R23" s="93">
        <v>0</v>
      </c>
      <c r="S23" s="94" t="s">
        <v>41</v>
      </c>
      <c r="T23" s="95">
        <f>IF(ISBLANK(#REF!),"",
   IF(OR(AND(ISBLANK($E23),ISBLANK($F23),ISBLANK($I23),ISBLANK($J23),ISBLANK($K23),ISBLANK($L23),ISBLANK($M23),ISBLANK($P23),ISBLANK($Q23),ISBLANK($R23),ISBLANK($S23)),OR(LEFT($S23)="y",LEFT($S23)="t",$S23=1)),
      IF(OR(LEFT($S23)="y",LEFT($S23)="t",$S23=1),"DQ","NS"),
      IF(OR(AND(OR(LEFT($E23)="n",LEFT($E23)="f"),ISBLANK($P23),ISBLANK($Q23),ISBLANK($R23)),
                   AND(OR(LEFT($L23)="n",LEFT($L23)="f"),ISBLANK($I23),ISBLANK($J23),ISBLANK($K23)),
                   AND(OR(LEFT($E23)="n",LEFT($E23)="f"),OR(LEFT($L23)="n",LEFT($L23)="f"))),"P",
         IF(OR(LEFT($E23)="n",LEFT($E23)="f"),"P",
            IF(OR( LEFT($H23)="n",LEFT($H23)="f"),2,1)
))))</f>
        <v>1</v>
      </c>
      <c r="U23" s="96">
        <f>IF(ISBLANK(#REF!),"",IF(ISNUMBER($T23),IF(OR(LEFT(F23)="N",LEFT(F23)="f"),0,ROUND(IF(ISBLANK(K23),IF(ISBLANK(J23),ROUND(I23,2),AVERAGE(I23:J23)),MEDIAN(I23:K23)),2)-IF(OR(G23=1,LEFT(G23)="t",LEFT(G23)="y"),10,0)),$T23))</f>
        <v>3.48</v>
      </c>
      <c r="V23" s="97" t="str">
        <f>IF(ISBLANK(#REF!),"",IF(OR(T23="NS",T23="DQ"),$T23,IF(AND(T23="P",W23="P"),"P",IF(OR(T23="",W23=""),IF(W23="","&lt;-","-&gt;"),IF(T23="P","-&gt;",IF(W23="P","&lt;-",IF(T23=W23,"=",IF(T23&gt;W23,"-&gt;","&lt;-"))))))))</f>
        <v>&lt;-</v>
      </c>
      <c r="W23" s="98">
        <f>IF(ISBLANK(#REF!),"",
   IF(OR(AND(ISBLANK($E23),ISBLANK($F23),ISBLANK($I23),ISBLANK($J23),ISBLANK($K23),ISBLANK($L23),ISBLANK($M23),ISBLANK($P23),ISBLANK($Q23),ISBLANK($R23),ISBLANK($S23)),OR(LEFT($S23)="y",LEFT($S23)="t",$S23=1)),
      IF(OR(LEFT($S23)="y",LEFT($S23)="t",$S23=1),"DQ","NS"),
      IF(OR(AND(OR(LEFT($E23)="n",LEFT($E23)="f"),ISBLANK($P23),ISBLANK($Q23),ISBLANK($R23)),
                   AND(OR(LEFT($L23)="n",LEFT($L23)="f"),ISBLANK($I23),ISBLANK($J23),ISBLANK($K23)),
                   AND(OR(LEFT($E23)="n",LEFT($E23)="f"),OR(LEFT($L23)="n",LEFT($L23)="f"))),"P",
         IF(OR(LEFT($L23)="n",LEFT($L23)="f"),"P",
            IF(OR( LEFT($O23)="n",LEFT($O23)="f"),2,1)
))))</f>
        <v>2</v>
      </c>
      <c r="X23" s="96">
        <f>IF(ISBLANK(#REF!),"",IF(ISNUMBER($W23),IF(OR(LEFT(M23)="N",LEFT(M23)="f"),0,ROUND(IF(ISBLANK(R23),IF(ISBLANK(Q23),ROUND(P23,2),AVERAGE(P23:Q23)),MEDIAN(P23:R23)),2)-IF(OR(N23=1,LEFT(N23)="t",LEFT(N23)="y"),10,0)),$W23))</f>
        <v>0</v>
      </c>
      <c r="Y23" s="99">
        <f>IF(ISBLANK(#REF!),"",IF(OR(V23="NS",V23="DQ",V23="P"),$V23,IF(AND(T23=1,W23=1),1,IF(OR(T23=1,W23=1),2,3))))</f>
        <v>2</v>
      </c>
      <c r="Z23" s="100">
        <f>IF(ISBLANK(#REF!),"",IF(ISNUMBER(Y23),IF(AND(ISNUMBER(T23),ISNUMBER(W23)),U23+X23,IF(ISNUMBER(T23),U23,X23)),Y23))</f>
        <v>3.48</v>
      </c>
      <c r="AA23" s="100">
        <f>IF(ISBLANK(#REF!),"",IF(ISNUMBER($Y23),(3-Y23)*36000+Z23,$Y23))</f>
        <v>36003.480000000003</v>
      </c>
      <c r="AB23" s="101">
        <f ca="1">IF(ISBLANK(#REF!),"",IF(ISNUMBER(AA23),RANK(AA23,OFFSET($AA$4,0,0,$D$1),0),AA23))</f>
        <v>7</v>
      </c>
      <c r="AC23" s="102">
        <f ca="1">IF(ISBLANK(#REF!),"",IF(ISNUMBER(AB23),COUNT(OFFSET(AB$4,0,0,$D$1,1))+1-RANK(AB23,OFFSET(AB$4,0,0,$D$1,1),0)-RANK(AB23,OFFSET(AB$4,0,0,$D$1,1),1),0))</f>
        <v>0</v>
      </c>
      <c r="AD23" s="96">
        <f>IF(ISBLANK(#REF!),"",IF(ISNUMBER(Y23),IF(OR(Y23=1,Y23=3),MAX(U23,X23),IF(V23="&lt;-",U23,X23)),Y23))</f>
        <v>3.48</v>
      </c>
      <c r="AE23" s="103">
        <f ca="1">IF(ISBLANK(#REF!),"",IF(ISNUMBER(Z23),AB23-IF(ISNUMBER(AD23),AD23/(2*MAX(AD$4:AD$104,1)),0),Z23))</f>
        <v>6.8447814451382696</v>
      </c>
      <c r="AF23" s="104">
        <f>IF(ISBLANK(#REF!),"",IF(OR(ISNUMBER($T23),ISNUMBER($W23)),Z23,$T23))</f>
        <v>3.48</v>
      </c>
      <c r="AG23" s="105">
        <f t="shared" si="13"/>
        <v>2</v>
      </c>
      <c r="AH23" s="105">
        <f ca="1">IF(ISBLANK(#REF!),"",IF(ISNUMBER(AE23),AB23-AI23,AE23))</f>
        <v>0</v>
      </c>
      <c r="AI23" s="106">
        <f ca="1">IF(ISBLANK(#REF!),"",IF(ISNUMBER(AE23),RANK(AE23,OFFSET($AE$4,0,0,$D$1),1),AE23))</f>
        <v>7</v>
      </c>
      <c r="AJ23" s="106">
        <f ca="1">IF(ISBLANK(#REF!),"",IF(ISNUMBER(AI23),AI23,IF(AI23="P",$D$1,IF(AI23="NS",$D$1+1,IF(AI23="DQ",$D$1+2)))))</f>
        <v>7</v>
      </c>
    </row>
    <row r="24" spans="1:36" ht="15.75" thickTop="1" x14ac:dyDescent="0.25"/>
  </sheetData>
  <mergeCells count="35">
    <mergeCell ref="AJ2:AJ3"/>
    <mergeCell ref="AD2:AD3"/>
    <mergeCell ref="AE2:AE3"/>
    <mergeCell ref="AF2:AF3"/>
    <mergeCell ref="AG2:AG3"/>
    <mergeCell ref="AH2:AH3"/>
    <mergeCell ref="AI2:AI3"/>
    <mergeCell ref="W2:X2"/>
    <mergeCell ref="Y2:Y3"/>
    <mergeCell ref="Z2:Z3"/>
    <mergeCell ref="AA2:AA3"/>
    <mergeCell ref="AB2:AB3"/>
    <mergeCell ref="AC2:AC3"/>
    <mergeCell ref="M2:M3"/>
    <mergeCell ref="N2:N3"/>
    <mergeCell ref="O2:O3"/>
    <mergeCell ref="P2:R2"/>
    <mergeCell ref="T2:U2"/>
    <mergeCell ref="V2:V3"/>
    <mergeCell ref="E2:E3"/>
    <mergeCell ref="F2:F3"/>
    <mergeCell ref="G2:G3"/>
    <mergeCell ref="H2:H3"/>
    <mergeCell ref="I2:K2"/>
    <mergeCell ref="L2:L3"/>
    <mergeCell ref="A1:B1"/>
    <mergeCell ref="E1:K1"/>
    <mergeCell ref="L1:R1"/>
    <mergeCell ref="S1:S3"/>
    <mergeCell ref="T1:AC1"/>
    <mergeCell ref="AF1:AJ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 BUCKLEY</dc:creator>
  <cp:lastModifiedBy>ROBERT J BUCKLEY</cp:lastModifiedBy>
  <dcterms:created xsi:type="dcterms:W3CDTF">2016-02-22T14:33:49Z</dcterms:created>
  <dcterms:modified xsi:type="dcterms:W3CDTF">2016-02-22T15:02:53Z</dcterms:modified>
</cp:coreProperties>
</file>